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.boric\Documents\WEB\2018\"/>
    </mc:Choice>
  </mc:AlternateContent>
  <bookViews>
    <workbookView xWindow="0" yWindow="0" windowWidth="28800" windowHeight="12435"/>
  </bookViews>
  <sheets>
    <sheet name="opći podaci" sheetId="1" r:id="rId1"/>
    <sheet name="prema mjestu nastanka" sheetId="3" r:id="rId2"/>
    <sheet name="prema vrsti ozljeda" sheetId="4" r:id="rId3"/>
    <sheet name="ozlijeđeni dio tijela" sheetId="5" r:id="rId4"/>
    <sheet name="uzrok ozljede_OP" sheetId="6" r:id="rId5"/>
    <sheet name="uzork ozljede_PP" sheetId="7" r:id="rId6"/>
    <sheet name="prema izvoru u 2017. god." sheetId="8" r:id="rId7"/>
    <sheet name="prema načinu nastanka" sheetId="9" r:id="rId8"/>
    <sheet name="po organizacijskim cjelinama" sheetId="11" r:id="rId9"/>
    <sheet name="Izgubljeno rad.vrije. ozl_2017." sheetId="10" r:id="rId10"/>
    <sheet name="izgubljeno radno vrijeme_po god" sheetId="12" r:id="rId11"/>
    <sheet name="izg.rad.vrij._Prof. bol." sheetId="13" r:id="rId12"/>
    <sheet name="Prof.bol_po godinama" sheetId="14" r:id="rId13"/>
    <sheet name="ONR po satima" sheetId="15" r:id="rId14"/>
    <sheet name="ONR po smjenama" sheetId="16" r:id="rId15"/>
    <sheet name="po danima u tjednu" sheetId="17" r:id="rId16"/>
    <sheet name="po dobnim skupinama" sheetId="18" r:id="rId17"/>
    <sheet name="po trajanju nesposobnosti" sheetId="19" r:id="rId18"/>
    <sheet name="Index učestalosti po mjesecima" sheetId="20" r:id="rId19"/>
    <sheet name="Index učestalosti po godinama" sheetId="21" r:id="rId20"/>
    <sheet name="TROŠKOVI OZLJEDA NA RADU u 2017" sheetId="22" r:id="rId21"/>
  </sheets>
  <calcPr calcId="152511"/>
</workbook>
</file>

<file path=xl/calcChain.xml><?xml version="1.0" encoding="utf-8"?>
<calcChain xmlns="http://schemas.openxmlformats.org/spreadsheetml/2006/main">
  <c r="C2" i="21" l="1"/>
  <c r="D2" i="21"/>
  <c r="E2" i="21"/>
  <c r="F2" i="21"/>
  <c r="G2" i="21"/>
  <c r="C2" i="14"/>
  <c r="D2" i="14"/>
  <c r="E2" i="14"/>
  <c r="F2" i="14"/>
  <c r="G2" i="14"/>
  <c r="C2" i="9"/>
  <c r="C16" i="9" s="1"/>
  <c r="D2" i="9"/>
  <c r="E2" i="9"/>
  <c r="F2" i="9"/>
  <c r="F16" i="9" s="1"/>
  <c r="G2" i="9"/>
  <c r="G16" i="9" s="1"/>
  <c r="D2" i="7"/>
  <c r="E2" i="7"/>
  <c r="F2" i="7"/>
  <c r="G2" i="7"/>
  <c r="H2" i="7"/>
  <c r="D16" i="9"/>
  <c r="E16" i="9"/>
  <c r="D2" i="6"/>
  <c r="E2" i="6"/>
  <c r="F2" i="6"/>
  <c r="G2" i="6"/>
  <c r="H2" i="6"/>
  <c r="D2" i="5"/>
  <c r="E2" i="5"/>
  <c r="F2" i="5"/>
  <c r="G2" i="5"/>
  <c r="H2" i="5"/>
  <c r="D53" i="4"/>
  <c r="E53" i="4"/>
  <c r="F53" i="4"/>
  <c r="G53" i="4"/>
  <c r="H53" i="4"/>
  <c r="D2" i="4"/>
  <c r="E2" i="4"/>
  <c r="F2" i="4"/>
  <c r="G2" i="4"/>
  <c r="H2" i="4"/>
  <c r="C12" i="3"/>
  <c r="D12" i="3"/>
  <c r="E12" i="3"/>
  <c r="F12" i="3"/>
  <c r="G12" i="3"/>
  <c r="C2" i="3"/>
  <c r="D2" i="3"/>
  <c r="E2" i="3"/>
  <c r="F2" i="3"/>
  <c r="G2" i="3"/>
  <c r="C19" i="3"/>
  <c r="D19" i="3"/>
  <c r="E19" i="3"/>
  <c r="F19" i="3"/>
  <c r="G19" i="3"/>
  <c r="C35" i="1"/>
  <c r="D35" i="1"/>
  <c r="E35" i="1"/>
  <c r="F35" i="1"/>
  <c r="G35" i="1"/>
  <c r="C29" i="1"/>
  <c r="D29" i="1"/>
  <c r="E29" i="1"/>
  <c r="F29" i="1"/>
  <c r="G29" i="1"/>
  <c r="C25" i="1"/>
  <c r="D25" i="1"/>
  <c r="E25" i="1"/>
  <c r="F25" i="1"/>
  <c r="G25" i="1"/>
  <c r="G26" i="22" l="1"/>
  <c r="F26" i="22"/>
  <c r="E26" i="22"/>
  <c r="D26" i="22"/>
  <c r="I27" i="22"/>
  <c r="C26" i="22"/>
  <c r="D4" i="22"/>
  <c r="E4" i="22"/>
  <c r="F4" i="22"/>
  <c r="G4" i="22"/>
  <c r="C4" i="22"/>
  <c r="B109" i="22"/>
  <c r="B108" i="22"/>
  <c r="B107" i="22"/>
  <c r="B106" i="22"/>
  <c r="B105" i="22"/>
  <c r="B104" i="22"/>
  <c r="B103" i="22"/>
  <c r="B102" i="22"/>
  <c r="B101" i="22"/>
  <c r="B100" i="22"/>
  <c r="B97" i="22"/>
  <c r="B98" i="22"/>
  <c r="B99" i="22"/>
  <c r="B96" i="22"/>
  <c r="B95" i="22"/>
  <c r="H85" i="22"/>
  <c r="H86" i="22"/>
  <c r="H87" i="22"/>
  <c r="H88" i="22"/>
  <c r="H81" i="22"/>
  <c r="H82" i="22"/>
  <c r="H77" i="22"/>
  <c r="H78" i="22"/>
  <c r="D76" i="22"/>
  <c r="E76" i="22"/>
  <c r="F76" i="22"/>
  <c r="G76" i="22"/>
  <c r="C76" i="22"/>
  <c r="H73" i="22"/>
  <c r="H74" i="22"/>
  <c r="H68" i="22"/>
  <c r="H69" i="22"/>
  <c r="H70" i="22"/>
  <c r="H62" i="22"/>
  <c r="H63" i="22"/>
  <c r="H64" i="22"/>
  <c r="H65" i="22"/>
  <c r="H56" i="22"/>
  <c r="H57" i="22"/>
  <c r="H58" i="22"/>
  <c r="H59" i="22"/>
  <c r="H46" i="22"/>
  <c r="H47" i="22"/>
  <c r="H48" i="22"/>
  <c r="H49" i="22"/>
  <c r="H50" i="22"/>
  <c r="H51" i="22"/>
  <c r="H52" i="22"/>
  <c r="H53" i="22"/>
  <c r="H40" i="22"/>
  <c r="H41" i="22"/>
  <c r="H42" i="22"/>
  <c r="H43" i="22"/>
  <c r="H32" i="22"/>
  <c r="H33" i="22"/>
  <c r="H34" i="22"/>
  <c r="H35" i="22"/>
  <c r="H36" i="22"/>
  <c r="H37" i="22"/>
  <c r="H27" i="22"/>
  <c r="H28" i="22"/>
  <c r="H29" i="22"/>
  <c r="H21" i="22"/>
  <c r="H22" i="22"/>
  <c r="H23" i="22"/>
  <c r="H14" i="22"/>
  <c r="H15" i="22"/>
  <c r="H16" i="22"/>
  <c r="H17" i="22"/>
  <c r="H18" i="22"/>
  <c r="H5" i="22"/>
  <c r="H6" i="22"/>
  <c r="H7" i="22"/>
  <c r="H9" i="22"/>
  <c r="H10" i="22"/>
  <c r="H11" i="22"/>
  <c r="D13" i="22"/>
  <c r="E13" i="22"/>
  <c r="F13" i="22"/>
  <c r="G13" i="22"/>
  <c r="C13" i="22"/>
  <c r="D8" i="22"/>
  <c r="D3" i="22"/>
  <c r="E8" i="22"/>
  <c r="F8" i="22"/>
  <c r="G8" i="22"/>
  <c r="C8" i="22"/>
  <c r="C3" i="22"/>
  <c r="D84" i="22"/>
  <c r="E84" i="22"/>
  <c r="F84" i="22"/>
  <c r="G84" i="22"/>
  <c r="C84" i="22"/>
  <c r="D80" i="22"/>
  <c r="E80" i="22"/>
  <c r="F80" i="22"/>
  <c r="G80" i="22"/>
  <c r="C80" i="22"/>
  <c r="D61" i="22"/>
  <c r="E61" i="22"/>
  <c r="F61" i="22"/>
  <c r="G61" i="22"/>
  <c r="G67" i="22"/>
  <c r="D67" i="22"/>
  <c r="E67" i="22"/>
  <c r="F67" i="22"/>
  <c r="D72" i="22"/>
  <c r="E72" i="22"/>
  <c r="F72" i="22"/>
  <c r="G72" i="22"/>
  <c r="C72" i="22"/>
  <c r="C67" i="22"/>
  <c r="C61" i="22"/>
  <c r="D55" i="22"/>
  <c r="E55" i="22"/>
  <c r="F55" i="22"/>
  <c r="G55" i="22"/>
  <c r="C55" i="22"/>
  <c r="D45" i="22"/>
  <c r="E45" i="22"/>
  <c r="F45" i="22"/>
  <c r="G45" i="22"/>
  <c r="C45" i="22"/>
  <c r="D39" i="22"/>
  <c r="E39" i="22"/>
  <c r="F39" i="22"/>
  <c r="G39" i="22"/>
  <c r="C39" i="22"/>
  <c r="D31" i="22"/>
  <c r="E31" i="22"/>
  <c r="F31" i="22"/>
  <c r="G31" i="22"/>
  <c r="C31" i="22"/>
  <c r="D25" i="22"/>
  <c r="E25" i="22"/>
  <c r="F25" i="22"/>
  <c r="G25" i="22"/>
  <c r="D20" i="22"/>
  <c r="E20" i="22"/>
  <c r="F20" i="22"/>
  <c r="G20" i="22"/>
  <c r="C20" i="22"/>
  <c r="B15" i="11"/>
  <c r="B16" i="11"/>
  <c r="B17" i="11"/>
  <c r="B18" i="11"/>
  <c r="B19" i="11"/>
  <c r="B20" i="11"/>
  <c r="D14" i="11"/>
  <c r="D15" i="11"/>
  <c r="D16" i="11"/>
  <c r="D17" i="11"/>
  <c r="D18" i="11"/>
  <c r="D19" i="11"/>
  <c r="D20" i="11"/>
  <c r="C14" i="11"/>
  <c r="C15" i="11"/>
  <c r="C16" i="11"/>
  <c r="C17" i="11"/>
  <c r="C18" i="11"/>
  <c r="C19" i="11"/>
  <c r="C20" i="11"/>
  <c r="D13" i="9"/>
  <c r="E13" i="9"/>
  <c r="F13" i="9"/>
  <c r="G13" i="9"/>
  <c r="C13" i="9"/>
  <c r="E17" i="7"/>
  <c r="F17" i="7"/>
  <c r="G17" i="7"/>
  <c r="H17" i="7"/>
  <c r="D17" i="7"/>
  <c r="E29" i="6"/>
  <c r="F29" i="6"/>
  <c r="G29" i="6"/>
  <c r="H29" i="6"/>
  <c r="D29" i="6"/>
  <c r="D83" i="6"/>
  <c r="D88" i="5"/>
  <c r="D9" i="3"/>
  <c r="E9" i="3"/>
  <c r="F9" i="3"/>
  <c r="G9" i="3"/>
  <c r="C9" i="3"/>
  <c r="G18" i="1"/>
  <c r="F18" i="1"/>
  <c r="E18" i="1"/>
  <c r="D18" i="1"/>
  <c r="C18" i="1"/>
  <c r="G3" i="14"/>
  <c r="G5" i="14"/>
  <c r="F3" i="14"/>
  <c r="F5" i="14"/>
  <c r="E3" i="14"/>
  <c r="D3" i="14"/>
  <c r="C3" i="14"/>
  <c r="E5" i="14"/>
  <c r="D5" i="14"/>
  <c r="C5" i="14"/>
  <c r="F7" i="21"/>
  <c r="F5" i="21"/>
  <c r="F3" i="21"/>
  <c r="F12" i="21"/>
  <c r="E7" i="21"/>
  <c r="E4" i="21"/>
  <c r="E13" i="21"/>
  <c r="E5" i="21"/>
  <c r="E3" i="21"/>
  <c r="E12" i="21"/>
  <c r="D7" i="21"/>
  <c r="D4" i="21"/>
  <c r="D13" i="21"/>
  <c r="D5" i="21"/>
  <c r="D3" i="21"/>
  <c r="D12" i="21"/>
  <c r="C7" i="21"/>
  <c r="C4" i="21"/>
  <c r="C13" i="21"/>
  <c r="C5" i="21"/>
  <c r="C3" i="21"/>
  <c r="C12" i="21"/>
  <c r="F14" i="20"/>
  <c r="G5" i="21"/>
  <c r="E14" i="20"/>
  <c r="G6" i="21"/>
  <c r="G7" i="21"/>
  <c r="F15" i="20"/>
  <c r="D15" i="20"/>
  <c r="D14" i="20"/>
  <c r="C21" i="19"/>
  <c r="B15" i="19"/>
  <c r="B16" i="19"/>
  <c r="B17" i="19"/>
  <c r="B18" i="19"/>
  <c r="B19" i="19"/>
  <c r="B20" i="19"/>
  <c r="B21" i="19"/>
  <c r="C10" i="19"/>
  <c r="D8" i="19"/>
  <c r="C9" i="19"/>
  <c r="D4" i="19"/>
  <c r="C17" i="19"/>
  <c r="B16" i="18"/>
  <c r="B17" i="18"/>
  <c r="B18" i="18"/>
  <c r="B19" i="18"/>
  <c r="B20" i="18"/>
  <c r="B21" i="18"/>
  <c r="B22" i="18"/>
  <c r="B23" i="18"/>
  <c r="C11" i="18"/>
  <c r="B15" i="17"/>
  <c r="B16" i="17"/>
  <c r="B17" i="17"/>
  <c r="B18" i="17"/>
  <c r="B19" i="17"/>
  <c r="B20" i="17"/>
  <c r="B21" i="17"/>
  <c r="C11" i="17"/>
  <c r="C10" i="17"/>
  <c r="D7" i="17"/>
  <c r="C19" i="17"/>
  <c r="C8" i="16"/>
  <c r="C7" i="16"/>
  <c r="D3" i="16"/>
  <c r="D7" i="16"/>
  <c r="C17" i="15"/>
  <c r="C16" i="15"/>
  <c r="C10" i="11"/>
  <c r="D10" i="11"/>
  <c r="C8" i="10"/>
  <c r="D8" i="10"/>
  <c r="E8" i="10"/>
  <c r="J9" i="12"/>
  <c r="D9" i="12"/>
  <c r="F9" i="12"/>
  <c r="H9" i="12"/>
  <c r="I6" i="12"/>
  <c r="I5" i="12"/>
  <c r="I4" i="12"/>
  <c r="I3" i="12"/>
  <c r="G6" i="12"/>
  <c r="G5" i="12"/>
  <c r="G4" i="12"/>
  <c r="G3" i="12"/>
  <c r="E6" i="12"/>
  <c r="E5" i="12"/>
  <c r="E4" i="12"/>
  <c r="E3" i="12"/>
  <c r="C6" i="12"/>
  <c r="C5" i="12"/>
  <c r="C7" i="12"/>
  <c r="C4" i="12"/>
  <c r="C3" i="12"/>
  <c r="K6" i="12"/>
  <c r="L6" i="12"/>
  <c r="K5" i="12"/>
  <c r="L5" i="12"/>
  <c r="K4" i="12"/>
  <c r="L4" i="12"/>
  <c r="K3" i="12"/>
  <c r="L3" i="12"/>
  <c r="D7" i="10"/>
  <c r="D3" i="10"/>
  <c r="D12" i="10"/>
  <c r="L7" i="12"/>
  <c r="E7" i="10"/>
  <c r="J7" i="12"/>
  <c r="H7" i="12"/>
  <c r="F7" i="12"/>
  <c r="D7" i="12"/>
  <c r="C7" i="10"/>
  <c r="F15" i="1"/>
  <c r="C9" i="11"/>
  <c r="D9" i="11"/>
  <c r="C12" i="9"/>
  <c r="D12" i="9"/>
  <c r="E12" i="9"/>
  <c r="F12" i="9"/>
  <c r="G12" i="9"/>
  <c r="H33" i="7"/>
  <c r="G33" i="7"/>
  <c r="F33" i="7"/>
  <c r="E33" i="7"/>
  <c r="D33" i="7"/>
  <c r="D44" i="5"/>
  <c r="E44" i="5"/>
  <c r="F44" i="5"/>
  <c r="G44" i="5"/>
  <c r="H44" i="5"/>
  <c r="H68" i="4"/>
  <c r="G68" i="4"/>
  <c r="F68" i="4"/>
  <c r="E68" i="4"/>
  <c r="D68" i="4"/>
  <c r="D67" i="4"/>
  <c r="E67" i="4"/>
  <c r="F67" i="4"/>
  <c r="G67" i="4"/>
  <c r="H67" i="4"/>
  <c r="D66" i="4"/>
  <c r="E66" i="4"/>
  <c r="F66" i="4"/>
  <c r="G66" i="4"/>
  <c r="H66" i="4"/>
  <c r="D65" i="4"/>
  <c r="E65" i="4"/>
  <c r="F65" i="4"/>
  <c r="G65" i="4"/>
  <c r="H65" i="4"/>
  <c r="D64" i="4"/>
  <c r="E64" i="4"/>
  <c r="F64" i="4"/>
  <c r="G64" i="4"/>
  <c r="H64" i="4"/>
  <c r="D63" i="4"/>
  <c r="E63" i="4"/>
  <c r="F63" i="4"/>
  <c r="G63" i="4"/>
  <c r="H63" i="4"/>
  <c r="D62" i="4"/>
  <c r="E62" i="4"/>
  <c r="F62" i="4"/>
  <c r="G62" i="4"/>
  <c r="H62" i="4"/>
  <c r="D61" i="4"/>
  <c r="E61" i="4"/>
  <c r="F61" i="4"/>
  <c r="G61" i="4"/>
  <c r="H61" i="4"/>
  <c r="D60" i="4"/>
  <c r="E60" i="4"/>
  <c r="F60" i="4"/>
  <c r="G60" i="4"/>
  <c r="H60" i="4"/>
  <c r="D59" i="4"/>
  <c r="E59" i="4"/>
  <c r="F59" i="4"/>
  <c r="G59" i="4"/>
  <c r="H59" i="4"/>
  <c r="D58" i="4"/>
  <c r="E58" i="4"/>
  <c r="F58" i="4"/>
  <c r="G58" i="4"/>
  <c r="H58" i="4"/>
  <c r="D57" i="4"/>
  <c r="E57" i="4"/>
  <c r="F57" i="4"/>
  <c r="G57" i="4"/>
  <c r="H57" i="4"/>
  <c r="D56" i="4"/>
  <c r="E56" i="4"/>
  <c r="F56" i="4"/>
  <c r="G56" i="4"/>
  <c r="H56" i="4"/>
  <c r="D55" i="4"/>
  <c r="E55" i="4"/>
  <c r="F55" i="4"/>
  <c r="G55" i="4"/>
  <c r="H55" i="4"/>
  <c r="D54" i="4"/>
  <c r="E54" i="4"/>
  <c r="F54" i="4"/>
  <c r="G54" i="4"/>
  <c r="H54" i="4"/>
  <c r="D49" i="4"/>
  <c r="E49" i="4"/>
  <c r="F49" i="4"/>
  <c r="G49" i="4"/>
  <c r="H49" i="4"/>
  <c r="C8" i="3"/>
  <c r="D8" i="3"/>
  <c r="E8" i="3"/>
  <c r="F8" i="3"/>
  <c r="G8" i="3"/>
  <c r="D22" i="1"/>
  <c r="E22" i="1"/>
  <c r="F22" i="1"/>
  <c r="G22" i="1"/>
  <c r="C22" i="1"/>
  <c r="C32" i="1"/>
  <c r="G13" i="1"/>
  <c r="G15" i="1"/>
  <c r="F13" i="1"/>
  <c r="E13" i="1"/>
  <c r="E26" i="1"/>
  <c r="D13" i="1"/>
  <c r="D26" i="1"/>
  <c r="C13" i="1"/>
  <c r="C15" i="1"/>
  <c r="D11" i="1"/>
  <c r="D39" i="1"/>
  <c r="F11" i="1"/>
  <c r="F39" i="1"/>
  <c r="D10" i="1"/>
  <c r="D38" i="1"/>
  <c r="E10" i="1"/>
  <c r="E11" i="1"/>
  <c r="E39" i="1"/>
  <c r="F10" i="1"/>
  <c r="G10" i="1"/>
  <c r="G11" i="1"/>
  <c r="G39" i="1"/>
  <c r="C10" i="1"/>
  <c r="C11" i="1"/>
  <c r="C39" i="1"/>
  <c r="D8" i="1"/>
  <c r="E8" i="1"/>
  <c r="F8" i="1"/>
  <c r="G8" i="1"/>
  <c r="C8" i="1"/>
  <c r="D5" i="1"/>
  <c r="E5" i="1"/>
  <c r="F5" i="1"/>
  <c r="G5" i="1"/>
  <c r="C5" i="1"/>
  <c r="F4" i="21"/>
  <c r="F13" i="21"/>
  <c r="H3" i="20"/>
  <c r="H4" i="20"/>
  <c r="D20" i="20"/>
  <c r="H5" i="20"/>
  <c r="H6" i="20"/>
  <c r="H7" i="20"/>
  <c r="H8" i="20"/>
  <c r="D24" i="20"/>
  <c r="H9" i="20"/>
  <c r="H10" i="20"/>
  <c r="H11" i="20"/>
  <c r="D27" i="20"/>
  <c r="H12" i="20"/>
  <c r="H13" i="20"/>
  <c r="G13" i="20"/>
  <c r="C29" i="20"/>
  <c r="G3" i="20"/>
  <c r="C19" i="20"/>
  <c r="G4" i="20"/>
  <c r="C20" i="20"/>
  <c r="G5" i="20"/>
  <c r="C21" i="20"/>
  <c r="G6" i="20"/>
  <c r="C22" i="20"/>
  <c r="G7" i="20"/>
  <c r="G8" i="20"/>
  <c r="C24" i="20"/>
  <c r="G9" i="20"/>
  <c r="C25" i="20"/>
  <c r="G10" i="20"/>
  <c r="C26" i="20"/>
  <c r="G11" i="20"/>
  <c r="G12" i="20"/>
  <c r="C28" i="20"/>
  <c r="H2" i="20"/>
  <c r="D18" i="20"/>
  <c r="G2" i="20"/>
  <c r="C18" i="20"/>
  <c r="D17" i="20"/>
  <c r="D19" i="20"/>
  <c r="D21" i="20"/>
  <c r="D22" i="20"/>
  <c r="D23" i="20"/>
  <c r="D25" i="20"/>
  <c r="D26" i="20"/>
  <c r="D28" i="20"/>
  <c r="D29" i="20"/>
  <c r="C17" i="20"/>
  <c r="C23" i="20"/>
  <c r="C2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C11" i="21"/>
  <c r="D11" i="21"/>
  <c r="E11" i="21"/>
  <c r="F11" i="21"/>
  <c r="G11" i="21"/>
  <c r="B12" i="21"/>
  <c r="B13" i="21"/>
  <c r="G14" i="20"/>
  <c r="G3" i="21"/>
  <c r="G12" i="21"/>
  <c r="D5" i="16"/>
  <c r="D13" i="15"/>
  <c r="C12" i="10"/>
  <c r="C15" i="10"/>
  <c r="A10" i="10"/>
  <c r="D10" i="10"/>
  <c r="D11" i="10"/>
  <c r="E11" i="10"/>
  <c r="A12" i="10"/>
  <c r="B12" i="10"/>
  <c r="E12" i="10"/>
  <c r="A13" i="10"/>
  <c r="B13" i="10"/>
  <c r="D13" i="10"/>
  <c r="E13" i="10"/>
  <c r="A14" i="10"/>
  <c r="B14" i="10"/>
  <c r="D14" i="10"/>
  <c r="E14" i="10"/>
  <c r="A15" i="10"/>
  <c r="B15" i="10"/>
  <c r="D15" i="10"/>
  <c r="E15" i="10"/>
  <c r="C27" i="9"/>
  <c r="C28" i="9"/>
  <c r="C30" i="9"/>
  <c r="C31" i="9"/>
  <c r="C32" i="9"/>
  <c r="C34" i="9"/>
  <c r="C35" i="9"/>
  <c r="B28" i="9"/>
  <c r="B29" i="9"/>
  <c r="B30" i="9"/>
  <c r="B31" i="9"/>
  <c r="B32" i="9"/>
  <c r="B33" i="9"/>
  <c r="B34" i="9"/>
  <c r="B35" i="9"/>
  <c r="B36" i="9"/>
  <c r="B17" i="9"/>
  <c r="C17" i="9"/>
  <c r="D17" i="9"/>
  <c r="E17" i="9"/>
  <c r="F17" i="9"/>
  <c r="G17" i="9"/>
  <c r="B18" i="9"/>
  <c r="C18" i="9"/>
  <c r="D18" i="9"/>
  <c r="E18" i="9"/>
  <c r="F18" i="9"/>
  <c r="G18" i="9"/>
  <c r="C29" i="9"/>
  <c r="B19" i="9"/>
  <c r="C19" i="9"/>
  <c r="D19" i="9"/>
  <c r="E19" i="9"/>
  <c r="F19" i="9"/>
  <c r="G19" i="9"/>
  <c r="B20" i="9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C33" i="9"/>
  <c r="B23" i="9"/>
  <c r="C23" i="9"/>
  <c r="D23" i="9"/>
  <c r="E23" i="9"/>
  <c r="F23" i="9"/>
  <c r="G23" i="9"/>
  <c r="B24" i="9"/>
  <c r="C24" i="9"/>
  <c r="D24" i="9"/>
  <c r="E24" i="9"/>
  <c r="F24" i="9"/>
  <c r="G24" i="9"/>
  <c r="B25" i="9"/>
  <c r="C25" i="9"/>
  <c r="D25" i="9"/>
  <c r="E25" i="9"/>
  <c r="F25" i="9"/>
  <c r="G25" i="9"/>
  <c r="C36" i="9"/>
  <c r="D61" i="6"/>
  <c r="D62" i="6"/>
  <c r="D65" i="6"/>
  <c r="D66" i="6"/>
  <c r="D69" i="6"/>
  <c r="D70" i="6"/>
  <c r="D73" i="6"/>
  <c r="D74" i="6"/>
  <c r="D77" i="6"/>
  <c r="D78" i="6"/>
  <c r="D81" i="6"/>
  <c r="D82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20" i="7"/>
  <c r="D20" i="7"/>
  <c r="E20" i="7"/>
  <c r="F20" i="7"/>
  <c r="G20" i="7"/>
  <c r="H20" i="7"/>
  <c r="C21" i="7"/>
  <c r="D21" i="7"/>
  <c r="F21" i="7"/>
  <c r="G21" i="7"/>
  <c r="H21" i="7"/>
  <c r="C22" i="7"/>
  <c r="D22" i="7"/>
  <c r="F22" i="7"/>
  <c r="G22" i="7"/>
  <c r="H22" i="7"/>
  <c r="C23" i="7"/>
  <c r="F23" i="7"/>
  <c r="G23" i="7"/>
  <c r="H23" i="7"/>
  <c r="C24" i="7"/>
  <c r="D24" i="7"/>
  <c r="E24" i="7"/>
  <c r="G24" i="7"/>
  <c r="H24" i="7"/>
  <c r="C25" i="7"/>
  <c r="E25" i="7"/>
  <c r="F25" i="7"/>
  <c r="G25" i="7"/>
  <c r="H25" i="7"/>
  <c r="C26" i="7"/>
  <c r="D26" i="7"/>
  <c r="E26" i="7"/>
  <c r="F26" i="7"/>
  <c r="G26" i="7"/>
  <c r="H26" i="7"/>
  <c r="C27" i="7"/>
  <c r="D27" i="7"/>
  <c r="E27" i="7"/>
  <c r="F27" i="7"/>
  <c r="G27" i="7"/>
  <c r="H27" i="7"/>
  <c r="C28" i="7"/>
  <c r="D28" i="7"/>
  <c r="E28" i="7"/>
  <c r="F28" i="7"/>
  <c r="G28" i="7"/>
  <c r="H28" i="7"/>
  <c r="C29" i="7"/>
  <c r="D29" i="7"/>
  <c r="E29" i="7"/>
  <c r="F29" i="7"/>
  <c r="G29" i="7"/>
  <c r="H29" i="7"/>
  <c r="C30" i="7"/>
  <c r="D30" i="7"/>
  <c r="E30" i="7"/>
  <c r="F30" i="7"/>
  <c r="G30" i="7"/>
  <c r="H30" i="7"/>
  <c r="C31" i="7"/>
  <c r="D31" i="7"/>
  <c r="E31" i="7"/>
  <c r="F31" i="7"/>
  <c r="G31" i="7"/>
  <c r="H31" i="7"/>
  <c r="C32" i="7"/>
  <c r="D32" i="7"/>
  <c r="E32" i="7"/>
  <c r="F32" i="7"/>
  <c r="G32" i="7"/>
  <c r="H32" i="7"/>
  <c r="C32" i="6"/>
  <c r="D32" i="6"/>
  <c r="E32" i="6"/>
  <c r="F32" i="6"/>
  <c r="G32" i="6"/>
  <c r="H32" i="6"/>
  <c r="D59" i="6"/>
  <c r="C33" i="6"/>
  <c r="D33" i="6"/>
  <c r="E33" i="6"/>
  <c r="F33" i="6"/>
  <c r="G33" i="6"/>
  <c r="H33" i="6"/>
  <c r="D60" i="6"/>
  <c r="C34" i="6"/>
  <c r="D34" i="6"/>
  <c r="E34" i="6"/>
  <c r="F34" i="6"/>
  <c r="G34" i="6"/>
  <c r="H34" i="6"/>
  <c r="C35" i="6"/>
  <c r="D35" i="6"/>
  <c r="E35" i="6"/>
  <c r="F35" i="6"/>
  <c r="G35" i="6"/>
  <c r="H35" i="6"/>
  <c r="C36" i="6"/>
  <c r="D36" i="6"/>
  <c r="E36" i="6"/>
  <c r="F36" i="6"/>
  <c r="G36" i="6"/>
  <c r="H36" i="6"/>
  <c r="D63" i="6"/>
  <c r="C37" i="6"/>
  <c r="D37" i="6"/>
  <c r="E37" i="6"/>
  <c r="F37" i="6"/>
  <c r="G37" i="6"/>
  <c r="H37" i="6"/>
  <c r="D64" i="6"/>
  <c r="C38" i="6"/>
  <c r="D38" i="6"/>
  <c r="E38" i="6"/>
  <c r="F38" i="6"/>
  <c r="G38" i="6"/>
  <c r="H38" i="6"/>
  <c r="C39" i="6"/>
  <c r="D39" i="6"/>
  <c r="E39" i="6"/>
  <c r="F39" i="6"/>
  <c r="G39" i="6"/>
  <c r="H39" i="6"/>
  <c r="C40" i="6"/>
  <c r="D40" i="6"/>
  <c r="E40" i="6"/>
  <c r="F40" i="6"/>
  <c r="G40" i="6"/>
  <c r="H40" i="6"/>
  <c r="D67" i="6"/>
  <c r="C41" i="6"/>
  <c r="D41" i="6"/>
  <c r="E41" i="6"/>
  <c r="F41" i="6"/>
  <c r="G41" i="6"/>
  <c r="H41" i="6"/>
  <c r="D68" i="6"/>
  <c r="C42" i="6"/>
  <c r="D42" i="6"/>
  <c r="E42" i="6"/>
  <c r="F42" i="6"/>
  <c r="G42" i="6"/>
  <c r="H42" i="6"/>
  <c r="C43" i="6"/>
  <c r="D43" i="6"/>
  <c r="E43" i="6"/>
  <c r="F43" i="6"/>
  <c r="G43" i="6"/>
  <c r="H43" i="6"/>
  <c r="C44" i="6"/>
  <c r="D44" i="6"/>
  <c r="E44" i="6"/>
  <c r="F44" i="6"/>
  <c r="G44" i="6"/>
  <c r="H44" i="6"/>
  <c r="D71" i="6"/>
  <c r="C45" i="6"/>
  <c r="D45" i="6"/>
  <c r="E45" i="6"/>
  <c r="F45" i="6"/>
  <c r="G45" i="6"/>
  <c r="H45" i="6"/>
  <c r="D72" i="6"/>
  <c r="C46" i="6"/>
  <c r="D46" i="6"/>
  <c r="E46" i="6"/>
  <c r="F46" i="6"/>
  <c r="G46" i="6"/>
  <c r="H46" i="6"/>
  <c r="C47" i="6"/>
  <c r="D47" i="6"/>
  <c r="E47" i="6"/>
  <c r="F47" i="6"/>
  <c r="G47" i="6"/>
  <c r="H47" i="6"/>
  <c r="C48" i="6"/>
  <c r="D48" i="6"/>
  <c r="E48" i="6"/>
  <c r="F48" i="6"/>
  <c r="G48" i="6"/>
  <c r="H48" i="6"/>
  <c r="D75" i="6"/>
  <c r="C49" i="6"/>
  <c r="D49" i="6"/>
  <c r="E49" i="6"/>
  <c r="F49" i="6"/>
  <c r="G49" i="6"/>
  <c r="H49" i="6"/>
  <c r="D76" i="6"/>
  <c r="C50" i="6"/>
  <c r="D50" i="6"/>
  <c r="E50" i="6"/>
  <c r="F50" i="6"/>
  <c r="G50" i="6"/>
  <c r="H50" i="6"/>
  <c r="C51" i="6"/>
  <c r="D51" i="6"/>
  <c r="E51" i="6"/>
  <c r="F51" i="6"/>
  <c r="G51" i="6"/>
  <c r="H51" i="6"/>
  <c r="C52" i="6"/>
  <c r="D52" i="6"/>
  <c r="E52" i="6"/>
  <c r="F52" i="6"/>
  <c r="G52" i="6"/>
  <c r="H52" i="6"/>
  <c r="D79" i="6"/>
  <c r="C53" i="6"/>
  <c r="D53" i="6"/>
  <c r="E53" i="6"/>
  <c r="F53" i="6"/>
  <c r="G53" i="6"/>
  <c r="H53" i="6"/>
  <c r="D80" i="6"/>
  <c r="C54" i="6"/>
  <c r="D54" i="6"/>
  <c r="E54" i="6"/>
  <c r="F54" i="6"/>
  <c r="G54" i="6"/>
  <c r="H54" i="6"/>
  <c r="C55" i="6"/>
  <c r="D55" i="6"/>
  <c r="E55" i="6"/>
  <c r="F55" i="6"/>
  <c r="G55" i="6"/>
  <c r="H55" i="6"/>
  <c r="C66" i="4"/>
  <c r="C67" i="4"/>
  <c r="C65" i="4"/>
  <c r="C64" i="4"/>
  <c r="C63" i="4"/>
  <c r="C62" i="4"/>
  <c r="C61" i="4"/>
  <c r="C60" i="4"/>
  <c r="C58" i="4"/>
  <c r="C59" i="4"/>
  <c r="C57" i="4"/>
  <c r="C56" i="4"/>
  <c r="C54" i="4"/>
  <c r="C55" i="4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13" i="3"/>
  <c r="C13" i="3"/>
  <c r="D13" i="3"/>
  <c r="E13" i="3"/>
  <c r="F13" i="3"/>
  <c r="G13" i="3"/>
  <c r="B14" i="3"/>
  <c r="C14" i="3"/>
  <c r="D14" i="3"/>
  <c r="E14" i="3"/>
  <c r="F14" i="3"/>
  <c r="G14" i="3"/>
  <c r="B37" i="1"/>
  <c r="C37" i="1"/>
  <c r="D37" i="1"/>
  <c r="E37" i="1"/>
  <c r="F37" i="1"/>
  <c r="G37" i="1"/>
  <c r="B38" i="1"/>
  <c r="E38" i="1"/>
  <c r="F38" i="1"/>
  <c r="B39" i="1"/>
  <c r="B36" i="1"/>
  <c r="C36" i="1"/>
  <c r="D36" i="1"/>
  <c r="E36" i="1"/>
  <c r="F36" i="1"/>
  <c r="G36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D32" i="1"/>
  <c r="E32" i="1"/>
  <c r="F32" i="1"/>
  <c r="G32" i="1"/>
  <c r="B26" i="1"/>
  <c r="C26" i="1"/>
  <c r="F26" i="1"/>
  <c r="G26" i="1"/>
  <c r="B27" i="1"/>
  <c r="C27" i="1"/>
  <c r="D27" i="1"/>
  <c r="E27" i="1"/>
  <c r="F27" i="1"/>
  <c r="G27" i="1"/>
  <c r="D31" i="6"/>
  <c r="E31" i="6"/>
  <c r="F31" i="6"/>
  <c r="G31" i="6"/>
  <c r="H31" i="6"/>
  <c r="D58" i="6" s="1"/>
  <c r="D19" i="7"/>
  <c r="E19" i="7"/>
  <c r="F19" i="7"/>
  <c r="G19" i="7"/>
  <c r="H19" i="7"/>
  <c r="D4" i="15"/>
  <c r="D16" i="15"/>
  <c r="D3" i="15"/>
  <c r="D8" i="15"/>
  <c r="D12" i="15"/>
  <c r="D6" i="15"/>
  <c r="D14" i="15"/>
  <c r="D10" i="15"/>
  <c r="D7" i="15"/>
  <c r="D11" i="15"/>
  <c r="D15" i="15"/>
  <c r="D5" i="15"/>
  <c r="D9" i="15"/>
  <c r="D6" i="16"/>
  <c r="D4" i="17"/>
  <c r="C16" i="17"/>
  <c r="C14" i="10"/>
  <c r="C13" i="10"/>
  <c r="H14" i="20"/>
  <c r="G4" i="21"/>
  <c r="G13" i="21"/>
  <c r="D7" i="19"/>
  <c r="C20" i="19"/>
  <c r="D4" i="16"/>
  <c r="L9" i="12"/>
  <c r="K7" i="12"/>
  <c r="E7" i="12"/>
  <c r="I7" i="12"/>
  <c r="G7" i="12"/>
  <c r="D9" i="17"/>
  <c r="C21" i="17"/>
  <c r="E15" i="1"/>
  <c r="C10" i="18"/>
  <c r="D5" i="19"/>
  <c r="C18" i="19"/>
  <c r="D6" i="17"/>
  <c r="C18" i="17"/>
  <c r="D8" i="17"/>
  <c r="C20" i="17"/>
  <c r="C38" i="1"/>
  <c r="D15" i="1"/>
  <c r="D2" i="19"/>
  <c r="D3" i="17"/>
  <c r="D3" i="19"/>
  <c r="C16" i="19"/>
  <c r="D6" i="19"/>
  <c r="C19" i="19"/>
  <c r="D5" i="17"/>
  <c r="C17" i="17"/>
  <c r="G38" i="1"/>
  <c r="D9" i="18"/>
  <c r="C23" i="18"/>
  <c r="D8" i="18"/>
  <c r="C22" i="18"/>
  <c r="D4" i="18"/>
  <c r="C18" i="18"/>
  <c r="D7" i="18"/>
  <c r="C21" i="18"/>
  <c r="D6" i="18"/>
  <c r="C20" i="18"/>
  <c r="D3" i="18"/>
  <c r="C17" i="18"/>
  <c r="D5" i="18"/>
  <c r="C19" i="18"/>
  <c r="D2" i="18"/>
  <c r="C15" i="17"/>
  <c r="D10" i="17"/>
  <c r="D9" i="19"/>
  <c r="C15" i="19"/>
  <c r="D10" i="18"/>
  <c r="C16" i="18"/>
  <c r="H84" i="22"/>
  <c r="C108" i="22"/>
  <c r="H80" i="22"/>
  <c r="C107" i="22"/>
  <c r="H76" i="22"/>
  <c r="C106" i="22"/>
  <c r="H72" i="22"/>
  <c r="C105" i="22"/>
  <c r="H67" i="22"/>
  <c r="C104" i="22"/>
  <c r="H61" i="22"/>
  <c r="C103" i="22"/>
  <c r="H55" i="22"/>
  <c r="C102" i="22"/>
  <c r="H45" i="22"/>
  <c r="C101" i="22"/>
  <c r="H39" i="22"/>
  <c r="C100" i="22"/>
  <c r="H31" i="22"/>
  <c r="C99" i="22"/>
  <c r="H26" i="22"/>
  <c r="H20" i="22"/>
  <c r="C97" i="22"/>
  <c r="H13" i="22"/>
  <c r="C96" i="22"/>
  <c r="G3" i="22"/>
  <c r="F3" i="22"/>
  <c r="E3" i="22"/>
  <c r="H4" i="22"/>
  <c r="C25" i="22"/>
  <c r="H25" i="22"/>
  <c r="C98" i="22"/>
  <c r="F90" i="22"/>
  <c r="E90" i="22"/>
  <c r="H8" i="22"/>
  <c r="G90" i="22"/>
  <c r="D90" i="22"/>
  <c r="C90" i="22"/>
  <c r="C92" i="22"/>
  <c r="H3" i="22"/>
  <c r="C95" i="22"/>
  <c r="H90" i="22"/>
  <c r="C109" i="22"/>
</calcChain>
</file>

<file path=xl/sharedStrings.xml><?xml version="1.0" encoding="utf-8"?>
<sst xmlns="http://schemas.openxmlformats.org/spreadsheetml/2006/main" count="770" uniqueCount="451">
  <si>
    <t>Prosječan broj zaposlenih</t>
  </si>
  <si>
    <t>Prosječan broj zaposlenih muškaraca</t>
  </si>
  <si>
    <t>Prosječan broj zaposlenih žena</t>
  </si>
  <si>
    <t>Ukupan broj ozlijeđenih radnika</t>
  </si>
  <si>
    <t>Ukupan broj ozlijeđenih muškaraca</t>
  </si>
  <si>
    <t>Ukupan broj ozlijeđenih žena</t>
  </si>
  <si>
    <t>Ukupan broj lakših ozljeda na radu</t>
  </si>
  <si>
    <t>Ukupan broj težih ozljeda na radu</t>
  </si>
  <si>
    <t>Broj poginulih radnika na mjestu rada</t>
  </si>
  <si>
    <t>Odnos broja ozljeda u organizaciji prema stanju u grani djelatnosti</t>
  </si>
  <si>
    <t>Broj slučajeva profesionalnih bolesti</t>
  </si>
  <si>
    <t>Ukupni izgubljeni radni dani zbog ozljeda na radu</t>
  </si>
  <si>
    <t>Broj izgubljenih radnih dana zbog lakših ozljeda</t>
  </si>
  <si>
    <t>Broj izgubljenih radnih dana zbog težih ozljeda</t>
  </si>
  <si>
    <t>RAZDOBLJE</t>
  </si>
  <si>
    <t>R.B.</t>
  </si>
  <si>
    <t>VRSTA PODATAKA</t>
  </si>
  <si>
    <t>2013.</t>
  </si>
  <si>
    <t>2014.</t>
  </si>
  <si>
    <t>2015.</t>
  </si>
  <si>
    <t>Broj poremećaja u procesu rada koji su mogli izazvati štetne posljediceza sigurnost i zdravlje zaposlenika</t>
  </si>
  <si>
    <t>Broj umrlih radnika od zadobivenih ozljeda na putu od mjesta rada do zdravstvene ustanove</t>
  </si>
  <si>
    <t>Broj ozlijeđenih radnika na mjestu obavljanja poslova i radnih zadataka</t>
  </si>
  <si>
    <t>Broj ozlijeđenih radnika izvan mjesta rada</t>
  </si>
  <si>
    <t>Na putu na mjesto rada ili povratku sa mjesta rada</t>
  </si>
  <si>
    <t>Na službenom putu</t>
  </si>
  <si>
    <t>Na drugom mjestu prilikom obavljanja radnih zadataka</t>
  </si>
  <si>
    <t>UKUPNO</t>
  </si>
  <si>
    <t>ŠIFRA</t>
  </si>
  <si>
    <t>VRSTA OZLJEDE PREMA ESAW KLASIFIKACIJI</t>
  </si>
  <si>
    <t>Nepoznata ozljeda</t>
  </si>
  <si>
    <t>Rane i površinske ozljede</t>
  </si>
  <si>
    <t>Površinske ozljede</t>
  </si>
  <si>
    <t>Otvorene rane</t>
  </si>
  <si>
    <t>Ostale vrste rana i površinskih ozljeda</t>
  </si>
  <si>
    <t>Prijelomi kostiju</t>
  </si>
  <si>
    <t>Zatvoreni prijelom</t>
  </si>
  <si>
    <t>Otvoreni prijelom</t>
  </si>
  <si>
    <t>Ostale vrste prijeloma kostiju</t>
  </si>
  <si>
    <t>Iščašenja, uganuća i istegnuća</t>
  </si>
  <si>
    <t>Iščašenja</t>
  </si>
  <si>
    <t>Uganuća i istegnuća</t>
  </si>
  <si>
    <t>Ostale vrste iščašenja, uganuća i istegnuća</t>
  </si>
  <si>
    <t>Traumatske amputacije (gubitak dijela tijela)</t>
  </si>
  <si>
    <t>Potresi i unutarnje ozljede</t>
  </si>
  <si>
    <t>Potresi</t>
  </si>
  <si>
    <t>Unutarnje ozljede</t>
  </si>
  <si>
    <t>Ostale vrste potresa i unutarnjih ozljeda</t>
  </si>
  <si>
    <t>Opekline i smrzotine</t>
  </si>
  <si>
    <t>Termalne opekline</t>
  </si>
  <si>
    <t>Kemijske (korozivne) opekline</t>
  </si>
  <si>
    <t>Smrzotine</t>
  </si>
  <si>
    <t>Ostale vrste opeklina i smrzotina</t>
  </si>
  <si>
    <t>Trovanje i infekcije</t>
  </si>
  <si>
    <t>Akutno trovanje</t>
  </si>
  <si>
    <t>Akutne infekcije</t>
  </si>
  <si>
    <t>Ostale vrste trovanja i infekcije</t>
  </si>
  <si>
    <t>Utapanje i gušenje</t>
  </si>
  <si>
    <t>Gušenja</t>
  </si>
  <si>
    <t>Utapanje i nefatalno zaranjanje</t>
  </si>
  <si>
    <t>Ostale vrste utapanja i gušenja</t>
  </si>
  <si>
    <t>Djelovanje zvuka, vibracija i tlaka</t>
  </si>
  <si>
    <t>Akutni gubitak sluha</t>
  </si>
  <si>
    <t>Djelovanje tlaka</t>
  </si>
  <si>
    <t>Ostali akutni učinci zvuka, vibracija i tlaka</t>
  </si>
  <si>
    <t>Učinci toplinskih ekstrema, svjetla i zračenja</t>
  </si>
  <si>
    <t>Vrućina i toplotni udar</t>
  </si>
  <si>
    <t>Učinci zračenja (netoplinskog)</t>
  </si>
  <si>
    <t>Učinci snižene temperature</t>
  </si>
  <si>
    <t>Ostali učinci toplinskih ekstrema, svjetla i zračenja</t>
  </si>
  <si>
    <t>Šok</t>
  </si>
  <si>
    <t>Šok zbog agresivnosti i prijetnji</t>
  </si>
  <si>
    <t>Traumatski šok</t>
  </si>
  <si>
    <t>Druge vrste šoka</t>
  </si>
  <si>
    <t>Višestruke ozljede</t>
  </si>
  <si>
    <t>Ostale spec. ozlijede nespom. u preth. podjelama</t>
  </si>
  <si>
    <t>OZLIJEĐENI DIO TIJELA PREMA ESAW</t>
  </si>
  <si>
    <t>KLASIFIKACIJI</t>
  </si>
  <si>
    <t>Ozlijeđeni dio tijela, nespecifično</t>
  </si>
  <si>
    <t>Glava, nespecifično</t>
  </si>
  <si>
    <t>Glava (Caput) mozak i lubanjski živci i žile</t>
  </si>
  <si>
    <t>Područje lica</t>
  </si>
  <si>
    <t>Oko (oči)</t>
  </si>
  <si>
    <t>Uho (uši)</t>
  </si>
  <si>
    <t>Zubi</t>
  </si>
  <si>
    <t>Glava, povrijeđeni na više mjesta</t>
  </si>
  <si>
    <t>Glava, drugi dijelovi ne spomenuti gore</t>
  </si>
  <si>
    <t>Vrat, uključivo kralježnicu i vratne kralješke</t>
  </si>
  <si>
    <t>Vrat, uključujući kralježnicu i vratne kralješke</t>
  </si>
  <si>
    <t>Vrat, ostali dijelovi ne spomenuti gore</t>
  </si>
  <si>
    <t>Leđa, uključivo kralježnicu i vratne kralješke</t>
  </si>
  <si>
    <t>Leđa, uključujući kralježnicu i vratne kralješke</t>
  </si>
  <si>
    <t>Leđa, ostali dijelovi ne spomenuti gore</t>
  </si>
  <si>
    <t>Trup i organi, nespecificirano</t>
  </si>
  <si>
    <t>Rebra, rebra uključujući zglobove i ramena lopatice</t>
  </si>
  <si>
    <t>Područje prsa uključujući organe</t>
  </si>
  <si>
    <t>Zdjelica, područje trbuha uključujući organe</t>
  </si>
  <si>
    <t>Trup, povrijeđen na više mjesta</t>
  </si>
  <si>
    <t>Trup, ostali dijelovi koji nisu spomenuti gore</t>
  </si>
  <si>
    <t>Gornji ekstremiteti, nespecificirano</t>
  </si>
  <si>
    <t>Ramena i rameni zglobovi</t>
  </si>
  <si>
    <t>Ruka, uključujući lakat</t>
  </si>
  <si>
    <t>Šaka</t>
  </si>
  <si>
    <t>Prst (prsti)</t>
  </si>
  <si>
    <t>Ručni zglob - zapešće</t>
  </si>
  <si>
    <t>Gornji ekstremiteti, povrijeđeni na više mjesta</t>
  </si>
  <si>
    <t>Gornji ekstremiteti, ostali dijelovi koji nisu spom. gore</t>
  </si>
  <si>
    <t>Donji ekstreminteti, nespecificirano</t>
  </si>
  <si>
    <t>Kuk i zglobovi kuka</t>
  </si>
  <si>
    <t>Noga, uključujući koljeno</t>
  </si>
  <si>
    <t>Gležanj</t>
  </si>
  <si>
    <t>Stopalo</t>
  </si>
  <si>
    <t>Nožni prst (prsti)</t>
  </si>
  <si>
    <t>Donji ekstremiteti, povrijeđeni na više mjesta</t>
  </si>
  <si>
    <t>Donji ekstreminteti, ostali dijelovi koji nisu spom. gore</t>
  </si>
  <si>
    <t>Cijelo tijelo višestruko povrijeđeno, nespecificirano</t>
  </si>
  <si>
    <t>Cijelo tijelo (sustavne posljedice)</t>
  </si>
  <si>
    <t>Višestruke povrede tijela</t>
  </si>
  <si>
    <t>Povrede drugih dijelova tijela, koji nisu ranije spomenuti</t>
  </si>
  <si>
    <t>Neispravnost sredstava rada</t>
  </si>
  <si>
    <t>Pomanjakanje ili neispravnost zaštitne naprave na oruđu za rad</t>
  </si>
  <si>
    <t>Pomanjkanje i neispravnost zaštite od atmosferskog pražnjenja</t>
  </si>
  <si>
    <t>Pomanjkanje i neispravnost zaštite od statičkog elektriciteta</t>
  </si>
  <si>
    <t>Pomanjkanje i neispravnost zaštite toplinske izolacije</t>
  </si>
  <si>
    <t>Pomanjakanje zaštite od požara i eksplozije</t>
  </si>
  <si>
    <t>Pomanjkanje zaštite od visoke ili niske temperature</t>
  </si>
  <si>
    <t>Pomanjkanje zaštite od toplinskog zračenja</t>
  </si>
  <si>
    <t>Pomanjkanje ili neispravnost zaštite od energije zračenja</t>
  </si>
  <si>
    <t>Pomanjkanje zaštite od buke i vibracije</t>
  </si>
  <si>
    <t>Pomanjk. ili neisp. zaštite od kem. faktora rad. okol. (otrov. i nadraž. plinova i para, otrovnih i štetnih dimova, prašine i magle, otrovnih jetkih i agresivnih tekućina i krutih agensa)</t>
  </si>
  <si>
    <t>Pomanjk. ili neispr. sigurnos. instrum., aparata i uređ. na sredstvima rada kao što su ventili sigurnosti, signalni, zvučni i optički uređaji, autom. elektron. i komp. uređaji za kontrolu i vođenje procesa d.n.</t>
  </si>
  <si>
    <t>Pomanjkanje odgovarajućeg osvjetljenja</t>
  </si>
  <si>
    <t>Pomanjkanje ili neispravnost ventilacije prostora</t>
  </si>
  <si>
    <t>Poremećaji u tehnološkom procesu rada</t>
  </si>
  <si>
    <t>UZROK OZLJEDE ZBOG NEPRIMIJENE OSNOVNIH PRAVILA ZAŠTITE NA RADU</t>
  </si>
  <si>
    <t>Neispravnost, klizavost i zakrčenost prolaza i površina s kojih se obavlja rad</t>
  </si>
  <si>
    <t>Pomanjakanje ili neispravnost zaštitnih ograda i drugih naprava za zaštitu radnika od pada</t>
  </si>
  <si>
    <t>Pomanjkanje i neispravnost zaštite od slučajnog dodira dijelova pod naponom električne struje</t>
  </si>
  <si>
    <t>Pomanjkanje i neispravnost zaštite od opasnog dodirnog napona električne struje</t>
  </si>
  <si>
    <t>Neispravnost energ. instalacija i uređaja za sprovođenje plinova, para, tekućina komprim. zraka i dr.</t>
  </si>
  <si>
    <t>Neispravnost cijevnih vodova za sprovođenje kiselina, lužina i drugih otrovnih i jetkih tvari</t>
  </si>
  <si>
    <t>Pomanjk. ili neispr. zaštite od biotičkih faktora radne okoline (bakterija, virusa, gljivica i parazita)</t>
  </si>
  <si>
    <t>Pomanjkanje ili neispravnost naprava za odstranjivanje štetnih plinova, para i prašine</t>
  </si>
  <si>
    <t>Ostala neprimijenjena osnovna pravila zaštite na radu koja nisu navedena pod oznakama 811 do 833</t>
  </si>
  <si>
    <t>Pomanjkanje posebnog uvjeta radnika u pogledu dobi života</t>
  </si>
  <si>
    <t>Pomanjkanje posebnog uvjeta radnika u pogledu stručne sposobnosti</t>
  </si>
  <si>
    <t>Izvođenje radne operacije na način protivan pravilima zaštite na radu</t>
  </si>
  <si>
    <t>Loša organizacija rada</t>
  </si>
  <si>
    <t>Protupravno djelovanje treće osobe</t>
  </si>
  <si>
    <t>Viša sila</t>
  </si>
  <si>
    <t>Pomanjkanje posebnog uvjeta radnika u pogledu zdravstvenog, tjelesnog ili psihičkog stanja</t>
  </si>
  <si>
    <t>Izvođenje radne operacije bez upotrebe odgovarajućeg osobnog zaštitnog sredstva ili s neispravnim osobnim zaštitnim sredstvom</t>
  </si>
  <si>
    <t>Zamor radnika zbog teškog ili prekovremenog rada, nedovoljnog odmora i sl.</t>
  </si>
  <si>
    <t>Rad radnika bez razrađene tehnologije rada i posebnih uputa kod izvođenja složenih poslova i radnih zadataka</t>
  </si>
  <si>
    <t>Akutne i kronične bolesti (posljedica poremećaja funkcije organa, uzimanje alkohola, fizički nedostaci, grčevi, vrtoglavice i dr.)</t>
  </si>
  <si>
    <t>Ostala neprimijenjena posebna pravila zaštite na radu koja nisu navedena pod oznakama 851 do 860</t>
  </si>
  <si>
    <t>Šifra</t>
  </si>
  <si>
    <t>Broj ozljeda</t>
  </si>
  <si>
    <t>NAČIN NASTANKA OZLJEDE NA RADU</t>
  </si>
  <si>
    <t>1.</t>
  </si>
  <si>
    <t>Pad radnika</t>
  </si>
  <si>
    <t>2.</t>
  </si>
  <si>
    <t>Pad predmeta na radnika</t>
  </si>
  <si>
    <t>3.</t>
  </si>
  <si>
    <t>Sudar radnika s predmetima</t>
  </si>
  <si>
    <t>4.</t>
  </si>
  <si>
    <t>Uklještenje tijela radnika</t>
  </si>
  <si>
    <t>5.</t>
  </si>
  <si>
    <t>Prekomjerna tjelesna naprezanja ili pogrešni pokreti radnika</t>
  </si>
  <si>
    <t>Izloženost radnika</t>
  </si>
  <si>
    <t>7.</t>
  </si>
  <si>
    <t>Dodir radnika s predmetom pod naponom električne struje</t>
  </si>
  <si>
    <t>8.</t>
  </si>
  <si>
    <t>Utjecaj štetnih materija ili radijacija na radnika</t>
  </si>
  <si>
    <t>9.</t>
  </si>
  <si>
    <t>Ostali načini nastanka povreda radnika na radu</t>
  </si>
  <si>
    <t>NAZIV ORGANIZACIJSKE CJELINE</t>
  </si>
  <si>
    <t>Logistika</t>
  </si>
  <si>
    <t>Transport</t>
  </si>
  <si>
    <t>MJESTO NASTANKA OZLJEDA</t>
  </si>
  <si>
    <t>BROJ OZLJEDA</t>
  </si>
  <si>
    <t>IZGUBLJENO RADNO VRIJEME</t>
  </si>
  <si>
    <t>RADNI SATI</t>
  </si>
  <si>
    <t>RADNI DANI</t>
  </si>
  <si>
    <t>Na mjestu obavljanja poslova i radnih zadataka</t>
  </si>
  <si>
    <t>Na redovnom putu od stana do stalnog mjesta rada i obratno</t>
  </si>
  <si>
    <t>SATI</t>
  </si>
  <si>
    <t>DANI</t>
  </si>
  <si>
    <t>Na redo. putu od stana do stalnog mje. rada i obratno</t>
  </si>
  <si>
    <t>Na drugom mje. prilikom obavljanja radnih zadataka</t>
  </si>
  <si>
    <t>NAZIV PROFESIONALNE BOLESTI PREMA LISTI PROFESIONALNI BOLESTI</t>
  </si>
  <si>
    <t>RADNIH SATI</t>
  </si>
  <si>
    <t>RADNIH DANA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</si>
  <si>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</si>
  <si>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</si>
  <si>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</si>
  <si>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</si>
  <si>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</si>
  <si>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</si>
  <si>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</si>
  <si>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</si>
  <si>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</si>
  <si>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</si>
  <si>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</si>
  <si>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</si>
  <si>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</si>
  <si>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</si>
  <si>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</si>
  <si>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</si>
  <si>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</si>
  <si>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</si>
  <si>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</si>
  <si>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</si>
  <si>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</si>
  <si>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</si>
  <si>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</si>
  <si>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</si>
  <si>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</si>
  <si>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</si>
  <si>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</si>
  <si>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</si>
  <si>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</si>
  <si>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</si>
  <si>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</si>
  <si>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</si>
  <si>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</si>
  <si>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</si>
  <si>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</si>
  <si>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</si>
  <si>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</si>
  <si>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</si>
  <si>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2a.</t>
  </si>
  <si>
    <t>2b.</t>
  </si>
  <si>
    <t>2c.</t>
  </si>
  <si>
    <t>Ukupan broj oboljelih radnika od profesionalne bolesti</t>
  </si>
  <si>
    <t>Ukupan broj oboljelih muškaraca</t>
  </si>
  <si>
    <t>Ukupan broj oboljelih žena</t>
  </si>
  <si>
    <t>SAT RADA</t>
  </si>
  <si>
    <t>% OD UKUPNOG BROJA OZLJEDA</t>
  </si>
  <si>
    <t>Izvan mjesta rada</t>
  </si>
  <si>
    <t>SMJENA RADA</t>
  </si>
  <si>
    <t>1. smjena</t>
  </si>
  <si>
    <t>2. smjena</t>
  </si>
  <si>
    <t>3. smjena</t>
  </si>
  <si>
    <t>DAN U TJEDNU</t>
  </si>
  <si>
    <t>Ponedjeljak</t>
  </si>
  <si>
    <t>Utorak</t>
  </si>
  <si>
    <t>Srijeda</t>
  </si>
  <si>
    <t>Četvrtak</t>
  </si>
  <si>
    <t>Petak</t>
  </si>
  <si>
    <t>Subota</t>
  </si>
  <si>
    <t>Nedjelja</t>
  </si>
  <si>
    <t>DOBNA SKUPINA</t>
  </si>
  <si>
    <t>BROJ DANA ZBOG NESPOSOBNOSTI ZA RAD</t>
  </si>
  <si>
    <t>16-30</t>
  </si>
  <si>
    <t>31-90</t>
  </si>
  <si>
    <t>1-3</t>
  </si>
  <si>
    <t>4-7</t>
  </si>
  <si>
    <t>8-15</t>
  </si>
  <si>
    <t>MJESEC</t>
  </si>
  <si>
    <t>PROS. BROJ ZAPOSLENIH</t>
  </si>
  <si>
    <t>IZGUBLJENI RADNI DANI</t>
  </si>
  <si>
    <t>OSTVARENI EFEKT. SATI SVIH RADNIKA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</si>
  <si>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</si>
  <si>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</si>
  <si>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</si>
  <si>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</si>
  <si>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</si>
  <si>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</si>
  <si>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</si>
  <si>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</si>
  <si>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</si>
  <si>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</si>
  <si>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</si>
  <si>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</si>
  <si>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INDEKS  UČESTALOSTI</t>
  </si>
  <si>
    <t>INDEKS  TEŽINE</t>
  </si>
  <si>
    <t>INDEKS UČESTALOSTI =   BROJ OZLJEDA * 1.000.000  / OSTVARENI EFEKTIVNI SATI SVIH RADNIKA</t>
  </si>
  <si>
    <t>Indeks učestalosti</t>
  </si>
  <si>
    <t>Indeks težine</t>
  </si>
  <si>
    <t>Ukupan broj ozljeda</t>
  </si>
  <si>
    <t>INDEKS TEŽINE =   IZGUBLJENI RADNI DANI * 100.000  / OSTVARENI EFEKTIVNI SATI SVIH RADNIKA</t>
  </si>
  <si>
    <t xml:space="preserve"> </t>
  </si>
  <si>
    <t>%  OD UKUPNOG BROJA OZLJEDA</t>
  </si>
  <si>
    <t>UZROK OZLJEDE ZBOG NEPRIMIJENE POSEBNIH PRAVILA ZAŠTITE NA RADU</t>
  </si>
  <si>
    <t>Pomanjkanje posebnog uvjeta radnika u pogledu psihofiziološke i psihičke sposobnosti</t>
  </si>
  <si>
    <t>Postotak ozljeda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</si>
  <si>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</si>
  <si>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</si>
  <si>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</si>
  <si>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</si>
  <si>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</si>
  <si>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</si>
  <si>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</si>
  <si>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</si>
  <si>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</si>
  <si>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</si>
  <si>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</si>
  <si>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</si>
  <si>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21-25 god.</t>
  </si>
  <si>
    <t>26-30 god.</t>
  </si>
  <si>
    <t>31-35 god.</t>
  </si>
  <si>
    <t>36-40 god.</t>
  </si>
  <si>
    <t>41-45 god.</t>
  </si>
  <si>
    <t>46-50 god.</t>
  </si>
  <si>
    <t>51 i   više god.</t>
  </si>
  <si>
    <t>do 20 god.</t>
  </si>
  <si>
    <t>0</t>
  </si>
  <si>
    <r>
      <t xml:space="preserve">OSTVARENI EFEKT. SATI SVIH RADNIKA - </t>
    </r>
    <r>
      <rPr>
        <b/>
        <sz val="12"/>
        <color indexed="10"/>
        <rFont val="Times New Roman"/>
        <family val="1"/>
        <charset val="238"/>
      </rPr>
      <t>PODATAK IZ RAČUNOVODSTVA</t>
    </r>
  </si>
  <si>
    <t>/</t>
  </si>
  <si>
    <t>Uprava</t>
  </si>
  <si>
    <t>Tajništvo</t>
  </si>
  <si>
    <t>Održavanje</t>
  </si>
  <si>
    <t>Servis</t>
  </si>
  <si>
    <t>više od 90</t>
  </si>
  <si>
    <t>Broj slučajeva profesionalnih bolesti na 10.000 zaposlenih</t>
  </si>
  <si>
    <t>Broj slučajeva profesionalnih bolesti na 10.000 zaposlenika u odnosu prema stanju u djelatnosti</t>
  </si>
  <si>
    <t>Broj ozljeda na 1.000 zaposlenika u grani djelatnosti</t>
  </si>
  <si>
    <t>Broj ozljeda na 1.000 zaposlenih</t>
  </si>
  <si>
    <t>TROŠKOVI OZLJEDA NA RADU</t>
  </si>
  <si>
    <t>Ime i prezime radnika</t>
  </si>
  <si>
    <t>TROŠKOVI PRVE POMOĆI</t>
  </si>
  <si>
    <t>1.1.</t>
  </si>
  <si>
    <t>Prva pomoć pružena na radnom mjestu</t>
  </si>
  <si>
    <t>1.1.1.</t>
  </si>
  <si>
    <t>Utrošeni radni sati radnika koji su pružili prvu pomoć</t>
  </si>
  <si>
    <t>1.1.2.</t>
  </si>
  <si>
    <t>Prosječna cijena radnog sata radnika koji je pružio prvu pomoć</t>
  </si>
  <si>
    <t>1.1.3.</t>
  </si>
  <si>
    <t>Vrijednost utrošenog sanitetskog materijala</t>
  </si>
  <si>
    <t>1.2.</t>
  </si>
  <si>
    <t>Prva pomoć pružena u ambulanti prve pomoći</t>
  </si>
  <si>
    <t>1.2.1.</t>
  </si>
  <si>
    <t>Utrošeni radni sati zdravstvenih radnika u ambulanti</t>
  </si>
  <si>
    <t>1.2.2.</t>
  </si>
  <si>
    <t>Prosječna cijena radnog sata zdravstvenih radnika</t>
  </si>
  <si>
    <t>1.2.3.</t>
  </si>
  <si>
    <t>2.1.</t>
  </si>
  <si>
    <t>Troškovi prijevoza vozilom</t>
  </si>
  <si>
    <t>2.2.</t>
  </si>
  <si>
    <t>Utrošeni radni sati zdravstvenog osoblja</t>
  </si>
  <si>
    <t>2.3.</t>
  </si>
  <si>
    <t>Prosječna cijena radnog sata zdravstvenog osoblja</t>
  </si>
  <si>
    <t>2.4.</t>
  </si>
  <si>
    <t>Vrijednost utrošenog medicinskog materijala</t>
  </si>
  <si>
    <t>2.5.</t>
  </si>
  <si>
    <t>Troškovi pregleda i obrade ozlijeđenog radnika</t>
  </si>
  <si>
    <t>TROŠKOVI LIJEČENJA U BOLNICI</t>
  </si>
  <si>
    <t>3.1.</t>
  </si>
  <si>
    <t>Ukupni troškovi liječenja ozlijeđenog radnika u bolnici (pregledi, obrade, lijekovi,...)</t>
  </si>
  <si>
    <t>3.2.</t>
  </si>
  <si>
    <t>Troškovi medicinske rehabilitacije (fizikalna terapija, kupke,...)</t>
  </si>
  <si>
    <t>3.3.</t>
  </si>
  <si>
    <t>Vrijednost ortopedskih pomagala (ako su potrebna)</t>
  </si>
  <si>
    <t>NAKNADA PLAĆE OZLIJEĐENOG RADNIKA</t>
  </si>
  <si>
    <t>4.1.</t>
  </si>
  <si>
    <t>Naknada plaće radnika za vrijeme odsutnosti s rada (bolovanja)</t>
  </si>
  <si>
    <t>4.1.1.</t>
  </si>
  <si>
    <t>Broj sati odsustva ozlijeđenog radnika</t>
  </si>
  <si>
    <t>4.1.2.</t>
  </si>
  <si>
    <t>Prosječna cijena radnog sata ozlijeđenog radnika</t>
  </si>
  <si>
    <t>Naknade ostalih prihoda koje radnik ne može ostvariti zbog ozljede na radu</t>
  </si>
  <si>
    <t>IZGUBLJENO RADNO VRIJEME OZLIJEĐENOG RADNIKA</t>
  </si>
  <si>
    <t>5.1.</t>
  </si>
  <si>
    <t>Broj sati koje radnik nije odradio do kraja smjene (ako se drugog dana vratio na posao)</t>
  </si>
  <si>
    <t>5.1.1.</t>
  </si>
  <si>
    <t>5.2.</t>
  </si>
  <si>
    <t>Broj sati koje radnik nije odradio od nastanka ozlijede, tijekom medicinske pomoći, do povratka na posao</t>
  </si>
  <si>
    <t>5.2.1.</t>
  </si>
  <si>
    <t>5.3.</t>
  </si>
  <si>
    <t>Broj sati koje radnik nije radio, od nastanka ozljede, tijekom liječenja do povratka na posao</t>
  </si>
  <si>
    <t>5.3.1.</t>
  </si>
  <si>
    <t>IZGUBLJENO RADNO VRIJEME DRUGIH RADNIKA</t>
  </si>
  <si>
    <t>6.1.</t>
  </si>
  <si>
    <t>Ukupan broj radnih sati ostalih radnika koji nisu radili zbog ozlijeđenog radnika (pomoć, stres, radoznalost, suosjećanje, davanje izjava,...)</t>
  </si>
  <si>
    <t>6.1.1.</t>
  </si>
  <si>
    <t>Prosječna cijena radnog sata svih radnika</t>
  </si>
  <si>
    <t>6.2.</t>
  </si>
  <si>
    <t>Ukupan broj radnih sati radnika kooperanata ili drugih poduzeća koji nisu mogli raditi zbog ozlijeđenog radnika (utovar, popravci,...)</t>
  </si>
  <si>
    <t>6.2.1.</t>
  </si>
  <si>
    <t>Prosječna cijena radnog sata radnika kooperanta ili drugog poduzeća</t>
  </si>
  <si>
    <t>IZGUBLJENO RADNO VRIJEME VODITELJA POSLOVA</t>
  </si>
  <si>
    <t>7.1.</t>
  </si>
  <si>
    <t>Broj utrošenih radnih sati za ispitivanje uzroka ozljede, popunjavanje obrazaca (prijava nezgode i ozljede), davanje izjave,...</t>
  </si>
  <si>
    <t>7.1.2.</t>
  </si>
  <si>
    <t>Prosječna cijena radnog sata voditelja poslova</t>
  </si>
  <si>
    <t>7.2.</t>
  </si>
  <si>
    <t>Broj utrošenih sati na pripremi radnog mjesta za nastavak rada (sanacija mjesta rada, priprema stroja, materijala,...)</t>
  </si>
  <si>
    <t>7.2.1.</t>
  </si>
  <si>
    <t>7.3.</t>
  </si>
  <si>
    <t>Broj utrošenih radnih sati na pripremi drugog radnika za nastavak rada (odabir radnika, poduka,...)</t>
  </si>
  <si>
    <t>7.3.1.</t>
  </si>
  <si>
    <t>7.4.</t>
  </si>
  <si>
    <t>Drugi utrošeni sati (prisustvovanje sudksom procesu isl.)</t>
  </si>
  <si>
    <t>7.4.1.</t>
  </si>
  <si>
    <t>GUBITCI U PROIZVODNJI</t>
  </si>
  <si>
    <t>8.1.</t>
  </si>
  <si>
    <t>Materijalni troškovi na sredstvima rada ili na materijalu (nabavna cijena sa troškovima montaže, sladištenja, poreza, carine,...)</t>
  </si>
  <si>
    <t>8.2.</t>
  </si>
  <si>
    <t>Šteta nastala zbog zakašnjele dopreme proizvoda (penali)</t>
  </si>
  <si>
    <t>8.3.</t>
  </si>
  <si>
    <t>Troškovi smanjenja proizvodnje</t>
  </si>
  <si>
    <t>8.4.</t>
  </si>
  <si>
    <t xml:space="preserve">Štete nastale zbog drugih razloga </t>
  </si>
  <si>
    <t>TROŠKOVI ZAPOŠLJAVANJA NOVOG RADNIKA</t>
  </si>
  <si>
    <t>9.1.</t>
  </si>
  <si>
    <t>Troškovi oglašavanja i izbora kandidata</t>
  </si>
  <si>
    <t>9.2.</t>
  </si>
  <si>
    <t>Troškovi liječničkog pregleda</t>
  </si>
  <si>
    <t>9.3.</t>
  </si>
  <si>
    <t>Troškovi stručnog osposobljavanja i osposobljavanja za rad na siguran način</t>
  </si>
  <si>
    <t>9.4.</t>
  </si>
  <si>
    <t>Iznos materijalnih troškova povezanih s zapošljavanjem novog radnika (alat, osobna zaštitna oprema,...)</t>
  </si>
  <si>
    <t>TROŠKOVI SUDSKIH POSTUPAKA</t>
  </si>
  <si>
    <t>10.1.</t>
  </si>
  <si>
    <t>Troškova zastupanja radnika ili poslodavca putem odvjetnika</t>
  </si>
  <si>
    <t>10.2.</t>
  </si>
  <si>
    <t>Sudski troškovi (takse i dr.)</t>
  </si>
  <si>
    <t>10.3.</t>
  </si>
  <si>
    <t>Novčane kazne</t>
  </si>
  <si>
    <t>NAKNADA ŠTETE</t>
  </si>
  <si>
    <t>11.1.</t>
  </si>
  <si>
    <t>Naknada štete ozlijeđenom radniku</t>
  </si>
  <si>
    <t>11.2.</t>
  </si>
  <si>
    <t>Naknada štete obitelji ozlijeđenog radnika u slućaju njegove smrti</t>
  </si>
  <si>
    <t>JEDNOKRATNA NOVČANA POMOĆ</t>
  </si>
  <si>
    <t>12.1.</t>
  </si>
  <si>
    <t>Isplata jednokratne novačane pomoći ozlijeđenom radniku</t>
  </si>
  <si>
    <t>12.2.</t>
  </si>
  <si>
    <t>Isplata jednokratne novačane pomoći obitelji ozlijeđenog radnika u slućaju njegove smrti</t>
  </si>
  <si>
    <t>IZDACI NA OSNOVU PREUZETIH OBVEZA</t>
  </si>
  <si>
    <t>13.1.</t>
  </si>
  <si>
    <t>Školovanje djece</t>
  </si>
  <si>
    <t>13.2.</t>
  </si>
  <si>
    <t>Ostale obveze</t>
  </si>
  <si>
    <t>OBEŠTEĆENJE (PRIHODI) POSLODAVCA</t>
  </si>
  <si>
    <t>14.1.</t>
  </si>
  <si>
    <t>Obeštećenje od osiguravatelja</t>
  </si>
  <si>
    <t>14.2.</t>
  </si>
  <si>
    <t>Obeštećenje od radnika</t>
  </si>
  <si>
    <t>14.3.</t>
  </si>
  <si>
    <t>Obeštećenje od treće osobe</t>
  </si>
  <si>
    <t>14.4.</t>
  </si>
  <si>
    <t xml:space="preserve">Obeštećenje od ostalih </t>
  </si>
  <si>
    <t>SVEUKUPNO</t>
  </si>
  <si>
    <t>4.2.</t>
  </si>
  <si>
    <t>TROŠKOVI MEDICINSKE POMOĆI</t>
  </si>
  <si>
    <t>Provjera</t>
  </si>
  <si>
    <t>2016.</t>
  </si>
  <si>
    <t>2017.</t>
  </si>
  <si>
    <t>IZGUBLJENO RADNO VRIJEME u 2017.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</si>
</sst>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9.5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4" tint="-0.49998474074526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4" tint="-0.499984740745262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left" vertical="center" wrapText="1" indent="3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indent="2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/>
    <xf numFmtId="1" fontId="5" fillId="0" borderId="5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3" fillId="0" borderId="0" xfId="0" applyFont="1"/>
    <xf numFmtId="0" fontId="11" fillId="0" borderId="4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3" fontId="11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/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0" fillId="0" borderId="17" xfId="0" applyFont="1" applyBorder="1"/>
    <xf numFmtId="0" fontId="20" fillId="0" borderId="16" xfId="0" applyFont="1" applyBorder="1"/>
    <xf numFmtId="0" fontId="21" fillId="0" borderId="18" xfId="0" applyFont="1" applyBorder="1"/>
    <xf numFmtId="0" fontId="21" fillId="0" borderId="19" xfId="0" applyFont="1" applyBorder="1"/>
    <xf numFmtId="0" fontId="20" fillId="0" borderId="8" xfId="0" applyFont="1" applyBorder="1"/>
    <xf numFmtId="0" fontId="22" fillId="0" borderId="6" xfId="0" applyFont="1" applyBorder="1"/>
    <xf numFmtId="0" fontId="20" fillId="0" borderId="6" xfId="0" applyFont="1" applyBorder="1"/>
    <xf numFmtId="0" fontId="20" fillId="0" borderId="3" xfId="0" applyFont="1" applyBorder="1"/>
    <xf numFmtId="0" fontId="20" fillId="0" borderId="1" xfId="0" applyFont="1" applyBorder="1"/>
    <xf numFmtId="0" fontId="22" fillId="0" borderId="1" xfId="0" applyFont="1" applyBorder="1"/>
    <xf numFmtId="0" fontId="20" fillId="0" borderId="6" xfId="0" applyFont="1" applyBorder="1" applyAlignment="1">
      <alignment wrapText="1"/>
    </xf>
    <xf numFmtId="1" fontId="20" fillId="0" borderId="8" xfId="0" applyNumberFormat="1" applyFont="1" applyBorder="1"/>
    <xf numFmtId="0" fontId="20" fillId="0" borderId="1" xfId="0" applyFont="1" applyBorder="1" applyAlignment="1">
      <alignment wrapText="1"/>
    </xf>
    <xf numFmtId="0" fontId="20" fillId="0" borderId="6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0" xfId="0" applyFont="1"/>
    <xf numFmtId="0" fontId="23" fillId="0" borderId="20" xfId="0" applyFont="1" applyBorder="1"/>
    <xf numFmtId="0" fontId="23" fillId="0" borderId="21" xfId="0" applyFont="1" applyBorder="1"/>
    <xf numFmtId="0" fontId="20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24" xfId="0" applyFont="1" applyFill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4" fontId="20" fillId="0" borderId="6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 indent="5"/>
    </xf>
    <xf numFmtId="0" fontId="10" fillId="0" borderId="1" xfId="0" applyFont="1" applyFill="1" applyBorder="1" applyAlignment="1">
      <alignment horizontal="left" vertical="center" wrapText="1" indent="5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5"/>
    </xf>
    <xf numFmtId="0" fontId="5" fillId="0" borderId="4" xfId="0" applyFont="1" applyFill="1" applyBorder="1" applyAlignment="1">
      <alignment horizontal="left" vertical="center" wrapText="1" indent="5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'opći podaci'!$B$3</c:f>
              <c:strCache>
                <c:ptCount val="1"/>
                <c:pt idx="0">
                  <c:v>Prosječan broj zaposlenih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'opći podaci'!$C$1:$G$2</c:f>
              <c:multiLvlStrCache>
                <c:ptCount val="5"/>
                <c:lvl>
                  <c:pt idx="0">
                    <c:v>2013.</c:v>
                  </c:pt>
                  <c:pt idx="1">
                    <c:v>2014.</c:v>
                  </c:pt>
                  <c:pt idx="2">
                    <c:v>2015.</c:v>
                  </c:pt>
                  <c:pt idx="3">
                    <c:v>2016.</c:v>
                  </c:pt>
                  <c:pt idx="4">
                    <c:v>2017.</c:v>
                  </c:pt>
                </c:lvl>
                <c:lvl>
                  <c:pt idx="0">
                    <c:v>RAZDOBLJE</c:v>
                  </c:pt>
                </c:lvl>
              </c:multiLvlStrCache>
            </c:multiLvlStrRef>
          </c:cat>
          <c:val>
            <c:numRef>
              <c:f>'opći podaci'!$C$3:$G$3</c:f>
              <c:numCache>
                <c:formatCode>General</c:formatCode>
                <c:ptCount val="5"/>
                <c:pt idx="0">
                  <c:v>54</c:v>
                </c:pt>
                <c:pt idx="1">
                  <c:v>56</c:v>
                </c:pt>
                <c:pt idx="2">
                  <c:v>55</c:v>
                </c:pt>
                <c:pt idx="3">
                  <c:v>57</c:v>
                </c:pt>
                <c:pt idx="4">
                  <c:v>58</c:v>
                </c:pt>
              </c:numCache>
            </c:numRef>
          </c:val>
        </c:ser>
        <c:ser>
          <c:idx val="1"/>
          <c:order val="1"/>
          <c:tx>
            <c:strRef>
              <c:f>'opći podaci'!$B$4</c:f>
              <c:strCache>
                <c:ptCount val="1"/>
                <c:pt idx="0">
                  <c:v>Prosječan broj zaposlenih muškaraca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99999999999982E-2"/>
                  <c:y val="-6.46670954058158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750000000000037E-2"/>
                  <c:y val="-3.5273368606701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583333333333334E-2"/>
                  <c:y val="-3.5273368606702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5833333333331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749999999999999E-2"/>
                  <c:y val="-3.5273368606701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'opći podaci'!$C$1:$G$2</c:f>
              <c:multiLvlStrCache>
                <c:ptCount val="5"/>
                <c:lvl>
                  <c:pt idx="0">
                    <c:v>2013.</c:v>
                  </c:pt>
                  <c:pt idx="1">
                    <c:v>2014.</c:v>
                  </c:pt>
                  <c:pt idx="2">
                    <c:v>2015.</c:v>
                  </c:pt>
                  <c:pt idx="3">
                    <c:v>2016.</c:v>
                  </c:pt>
                  <c:pt idx="4">
                    <c:v>2017.</c:v>
                  </c:pt>
                </c:lvl>
                <c:lvl>
                  <c:pt idx="0">
                    <c:v>RAZDOBLJE</c:v>
                  </c:pt>
                </c:lvl>
              </c:multiLvlStrCache>
            </c:multiLvlStrRef>
          </c:cat>
          <c:val>
            <c:numRef>
              <c:f>'opći podaci'!$C$4:$G$4</c:f>
              <c:numCache>
                <c:formatCode>General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35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</c:ser>
        <c:ser>
          <c:idx val="2"/>
          <c:order val="2"/>
          <c:tx>
            <c:strRef>
              <c:f>'opći podaci'!$B$5</c:f>
              <c:strCache>
                <c:ptCount val="1"/>
                <c:pt idx="0">
                  <c:v>Prosječan broj zaposlenih žena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333333333332951E-3"/>
                  <c:y val="-3.5273368606701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1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4999999999999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583333333333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5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'opći podaci'!$C$1:$G$2</c:f>
              <c:multiLvlStrCache>
                <c:ptCount val="5"/>
                <c:lvl>
                  <c:pt idx="0">
                    <c:v>2013.</c:v>
                  </c:pt>
                  <c:pt idx="1">
                    <c:v>2014.</c:v>
                  </c:pt>
                  <c:pt idx="2">
                    <c:v>2015.</c:v>
                  </c:pt>
                  <c:pt idx="3">
                    <c:v>2016.</c:v>
                  </c:pt>
                  <c:pt idx="4">
                    <c:v>2017.</c:v>
                  </c:pt>
                </c:lvl>
                <c:lvl>
                  <c:pt idx="0">
                    <c:v>RAZDOBLJE</c:v>
                  </c:pt>
                </c:lvl>
              </c:multiLvlStrCache>
            </c:multiLvlStrRef>
          </c:cat>
          <c:val>
            <c:numRef>
              <c:f>'opći podaci'!$C$5:$G$5</c:f>
              <c:numCache>
                <c:formatCode>General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938304"/>
        <c:axId val="200938696"/>
        <c:axId val="0"/>
      </c:bar3DChart>
      <c:catAx>
        <c:axId val="2009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0938696"/>
        <c:crosses val="autoZero"/>
        <c:auto val="1"/>
        <c:lblAlgn val="ctr"/>
        <c:lblOffset val="100"/>
        <c:noMultiLvlLbl val="0"/>
      </c:catAx>
      <c:valAx>
        <c:axId val="20093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0938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903656892673826"/>
          <c:y val="2.7060270602706028E-2"/>
          <c:w val="0.38179882021185119"/>
          <c:h val="0.915871420131524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'uzrok ozljede_OP'!$D$31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ozljede_OP'!$D$32:$D$55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'uzrok ozljede_OP'!$E$31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ozljede_OP'!$E$32:$E$55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'uzrok ozljede_OP'!$F$31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ozljede_OP'!$F$32:$F$55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</c:ser>
        <c:ser>
          <c:idx val="3"/>
          <c:order val="3"/>
          <c:tx>
            <c:strRef>
              <c:f>'uzrok ozljede_OP'!$G$31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ozljede_OP'!$G$32:$G$55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'uzrok ozljede_OP'!$H$31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ozljede_OP'!$H$32:$H$55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01176"/>
        <c:axId val="204201568"/>
      </c:barChart>
      <c:catAx>
        <c:axId val="204201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4201568"/>
        <c:crosses val="autoZero"/>
        <c:auto val="1"/>
        <c:lblAlgn val="ctr"/>
        <c:lblOffset val="100"/>
        <c:noMultiLvlLbl val="0"/>
      </c:catAx>
      <c:valAx>
        <c:axId val="20420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4201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840574942059827"/>
          <c:y val="0.26876814752399492"/>
          <c:w val="7.3889559069740263E-2"/>
          <c:h val="0.2224220588662579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'uzrok ozljede_OP'!$D$58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'uzrok ozljede_OP'!$C$59:$C$82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ozljede_OP'!$D$59:$D$82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202744"/>
        <c:axId val="204203136"/>
        <c:axId val="0"/>
      </c:bar3DChart>
      <c:catAx>
        <c:axId val="204202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4203136"/>
        <c:crosses val="autoZero"/>
        <c:auto val="1"/>
        <c:lblAlgn val="ctr"/>
        <c:lblOffset val="100"/>
        <c:noMultiLvlLbl val="0"/>
      </c:catAx>
      <c:valAx>
        <c:axId val="20420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4202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'uzork ozljede_PP'!$D$19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'uzork ozljede_PP'!$C$20:$C$32</c:f>
              <c:strCache>
                <c:ptCount val="13"/>
                <c:pt idx="0">
                  <c:v>Pomanjkanje posebnog uvjeta radnika u pogledu dobi života</c:v>
                </c:pt>
                <c:pt idx="1">
                  <c:v>Pomanjkanje posebnog uvjeta radnika u pogledu stručne sposobnosti</c:v>
                </c:pt>
                <c:pt idx="2">
                  <c:v>Pomanjkanje posebnog uvjeta radnika u pogledu zdravstvenog, tjelesnog ili psihičkog stanja</c:v>
                </c:pt>
                <c:pt idx="3">
                  <c:v>Pomanjkanje posebnog uvjeta radnika u pogledu psihofiziološke i psihičke sposobnosti</c:v>
                </c:pt>
                <c:pt idx="4">
                  <c:v>Izvođenje radne operacije na način protivan pravilima zaštite na radu</c:v>
                </c:pt>
                <c:pt idx="5">
                  <c:v>Izvođenje radne operacije bez upotrebe odgovarajućeg osobnog zaštitnog sredstva ili s neispravnim osobnim zaštitnim sredstvom</c:v>
                </c:pt>
                <c:pt idx="6">
                  <c:v>Zamor radnika zbog teškog ili prekovremenog rada, nedovoljnog odmora i sl.</c:v>
                </c:pt>
                <c:pt idx="7">
                  <c:v>Rad radnika bez razrađene tehnologije rada i posebnih uputa kod izvođenja složenih poslova i radnih zadataka</c:v>
                </c:pt>
                <c:pt idx="8">
                  <c:v>Loša organizacija rada</c:v>
                </c:pt>
                <c:pt idx="9">
                  <c:v>Akutne i kronične bolesti (posljedica poremećaja funkcije organa, uzimanje alkohola, fizički nedostaci, grčevi, vrtoglavice i dr.)</c:v>
                </c:pt>
                <c:pt idx="10">
                  <c:v>Ostala neprimijenjena posebna pravila zaštite na radu koja nisu navedena pod oznakama 851 do 860</c:v>
                </c:pt>
                <c:pt idx="11">
                  <c:v>Protupravno djelovanje treće osobe</c:v>
                </c:pt>
                <c:pt idx="12">
                  <c:v>Viša sila</c:v>
                </c:pt>
              </c:strCache>
            </c:strRef>
          </c:cat>
          <c:val>
            <c:numRef>
              <c:f>'uzork ozljede_PP'!$D$20:$D$32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'uzork ozljede_PP'!$E$19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'uzork ozljede_PP'!$C$20:$C$32</c:f>
              <c:strCache>
                <c:ptCount val="13"/>
                <c:pt idx="0">
                  <c:v>Pomanjkanje posebnog uvjeta radnika u pogledu dobi života</c:v>
                </c:pt>
                <c:pt idx="1">
                  <c:v>Pomanjkanje posebnog uvjeta radnika u pogledu stručne sposobnosti</c:v>
                </c:pt>
                <c:pt idx="2">
                  <c:v>Pomanjkanje posebnog uvjeta radnika u pogledu zdravstvenog, tjelesnog ili psihičkog stanja</c:v>
                </c:pt>
                <c:pt idx="3">
                  <c:v>Pomanjkanje posebnog uvjeta radnika u pogledu psihofiziološke i psihičke sposobnosti</c:v>
                </c:pt>
                <c:pt idx="4">
                  <c:v>Izvođenje radne operacije na način protivan pravilima zaštite na radu</c:v>
                </c:pt>
                <c:pt idx="5">
                  <c:v>Izvođenje radne operacije bez upotrebe odgovarajućeg osobnog zaštitnog sredstva ili s neispravnim osobnim zaštitnim sredstvom</c:v>
                </c:pt>
                <c:pt idx="6">
                  <c:v>Zamor radnika zbog teškog ili prekovremenog rada, nedovoljnog odmora i sl.</c:v>
                </c:pt>
                <c:pt idx="7">
                  <c:v>Rad radnika bez razrađene tehnologije rada i posebnih uputa kod izvođenja složenih poslova i radnih zadataka</c:v>
                </c:pt>
                <c:pt idx="8">
                  <c:v>Loša organizacija rada</c:v>
                </c:pt>
                <c:pt idx="9">
                  <c:v>Akutne i kronične bolesti (posljedica poremećaja funkcije organa, uzimanje alkohola, fizički nedostaci, grčevi, vrtoglavice i dr.)</c:v>
                </c:pt>
                <c:pt idx="10">
                  <c:v>Ostala neprimijenjena posebna pravila zaštite na radu koja nisu navedena pod oznakama 851 do 860</c:v>
                </c:pt>
                <c:pt idx="11">
                  <c:v>Protupravno djelovanje treće osobe</c:v>
                </c:pt>
                <c:pt idx="12">
                  <c:v>Viša sila</c:v>
                </c:pt>
              </c:strCache>
            </c:strRef>
          </c:cat>
          <c:val>
            <c:numRef>
              <c:f>'uzork ozljede_PP'!$E$20:$E$32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'uzork ozljede_PP'!$F$19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'uzork ozljede_PP'!$C$20:$C$32</c:f>
              <c:strCache>
                <c:ptCount val="13"/>
                <c:pt idx="0">
                  <c:v>Pomanjkanje posebnog uvjeta radnika u pogledu dobi života</c:v>
                </c:pt>
                <c:pt idx="1">
                  <c:v>Pomanjkanje posebnog uvjeta radnika u pogledu stručne sposobnosti</c:v>
                </c:pt>
                <c:pt idx="2">
                  <c:v>Pomanjkanje posebnog uvjeta radnika u pogledu zdravstvenog, tjelesnog ili psihičkog stanja</c:v>
                </c:pt>
                <c:pt idx="3">
                  <c:v>Pomanjkanje posebnog uvjeta radnika u pogledu psihofiziološke i psihičke sposobnosti</c:v>
                </c:pt>
                <c:pt idx="4">
                  <c:v>Izvođenje radne operacije na način protivan pravilima zaštite na radu</c:v>
                </c:pt>
                <c:pt idx="5">
                  <c:v>Izvođenje radne operacije bez upotrebe odgovarajućeg osobnog zaštitnog sredstva ili s neispravnim osobnim zaštitnim sredstvom</c:v>
                </c:pt>
                <c:pt idx="6">
                  <c:v>Zamor radnika zbog teškog ili prekovremenog rada, nedovoljnog odmora i sl.</c:v>
                </c:pt>
                <c:pt idx="7">
                  <c:v>Rad radnika bez razrađene tehnologije rada i posebnih uputa kod izvođenja složenih poslova i radnih zadataka</c:v>
                </c:pt>
                <c:pt idx="8">
                  <c:v>Loša organizacija rada</c:v>
                </c:pt>
                <c:pt idx="9">
                  <c:v>Akutne i kronične bolesti (posljedica poremećaja funkcije organa, uzimanje alkohola, fizički nedostaci, grčevi, vrtoglavice i dr.)</c:v>
                </c:pt>
                <c:pt idx="10">
                  <c:v>Ostala neprimijenjena posebna pravila zaštite na radu koja nisu navedena pod oznakama 851 do 860</c:v>
                </c:pt>
                <c:pt idx="11">
                  <c:v>Protupravno djelovanje treće osobe</c:v>
                </c:pt>
                <c:pt idx="12">
                  <c:v>Viša sila</c:v>
                </c:pt>
              </c:strCache>
            </c:strRef>
          </c:cat>
          <c:val>
            <c:numRef>
              <c:f>'uzork ozljede_PP'!$F$20:$F$32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'uzork ozljede_PP'!$G$19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'uzork ozljede_PP'!$C$20:$C$32</c:f>
              <c:strCache>
                <c:ptCount val="13"/>
                <c:pt idx="0">
                  <c:v>Pomanjkanje posebnog uvjeta radnika u pogledu dobi života</c:v>
                </c:pt>
                <c:pt idx="1">
                  <c:v>Pomanjkanje posebnog uvjeta radnika u pogledu stručne sposobnosti</c:v>
                </c:pt>
                <c:pt idx="2">
                  <c:v>Pomanjkanje posebnog uvjeta radnika u pogledu zdravstvenog, tjelesnog ili psihičkog stanja</c:v>
                </c:pt>
                <c:pt idx="3">
                  <c:v>Pomanjkanje posebnog uvjeta radnika u pogledu psihofiziološke i psihičke sposobnosti</c:v>
                </c:pt>
                <c:pt idx="4">
                  <c:v>Izvođenje radne operacije na način protivan pravilima zaštite na radu</c:v>
                </c:pt>
                <c:pt idx="5">
                  <c:v>Izvođenje radne operacije bez upotrebe odgovarajućeg osobnog zaštitnog sredstva ili s neispravnim osobnim zaštitnim sredstvom</c:v>
                </c:pt>
                <c:pt idx="6">
                  <c:v>Zamor radnika zbog teškog ili prekovremenog rada, nedovoljnog odmora i sl.</c:v>
                </c:pt>
                <c:pt idx="7">
                  <c:v>Rad radnika bez razrađene tehnologije rada i posebnih uputa kod izvođenja složenih poslova i radnih zadataka</c:v>
                </c:pt>
                <c:pt idx="8">
                  <c:v>Loša organizacija rada</c:v>
                </c:pt>
                <c:pt idx="9">
                  <c:v>Akutne i kronične bolesti (posljedica poremećaja funkcije organa, uzimanje alkohola, fizički nedostaci, grčevi, vrtoglavice i dr.)</c:v>
                </c:pt>
                <c:pt idx="10">
                  <c:v>Ostala neprimijenjena posebna pravila zaštite na radu koja nisu navedena pod oznakama 851 do 860</c:v>
                </c:pt>
                <c:pt idx="11">
                  <c:v>Protupravno djelovanje treće osobe</c:v>
                </c:pt>
                <c:pt idx="12">
                  <c:v>Viša sila</c:v>
                </c:pt>
              </c:strCache>
            </c:strRef>
          </c:cat>
          <c:val>
            <c:numRef>
              <c:f>'uzork ozljede_PP'!$G$20:$G$32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'uzork ozljede_PP'!$C$20:$C$32</c:f>
              <c:strCache>
                <c:ptCount val="13"/>
                <c:pt idx="0">
                  <c:v>Pomanjkanje posebnog uvjeta radnika u pogledu dobi života</c:v>
                </c:pt>
                <c:pt idx="1">
                  <c:v>Pomanjkanje posebnog uvjeta radnika u pogledu stručne sposobnosti</c:v>
                </c:pt>
                <c:pt idx="2">
                  <c:v>Pomanjkanje posebnog uvjeta radnika u pogledu zdravstvenog, tjelesnog ili psihičkog stanja</c:v>
                </c:pt>
                <c:pt idx="3">
                  <c:v>Pomanjkanje posebnog uvjeta radnika u pogledu psihofiziološke i psihičke sposobnosti</c:v>
                </c:pt>
                <c:pt idx="4">
                  <c:v>Izvođenje radne operacije na način protivan pravilima zaštite na radu</c:v>
                </c:pt>
                <c:pt idx="5">
                  <c:v>Izvođenje radne operacije bez upotrebe odgovarajućeg osobnog zaštitnog sredstva ili s neispravnim osobnim zaštitnim sredstvom</c:v>
                </c:pt>
                <c:pt idx="6">
                  <c:v>Zamor radnika zbog teškog ili prekovremenog rada, nedovoljnog odmora i sl.</c:v>
                </c:pt>
                <c:pt idx="7">
                  <c:v>Rad radnika bez razrađene tehnologije rada i posebnih uputa kod izvođenja složenih poslova i radnih zadataka</c:v>
                </c:pt>
                <c:pt idx="8">
                  <c:v>Loša organizacija rada</c:v>
                </c:pt>
                <c:pt idx="9">
                  <c:v>Akutne i kronične bolesti (posljedica poremećaja funkcije organa, uzimanje alkohola, fizički nedostaci, grčevi, vrtoglavice i dr.)</c:v>
                </c:pt>
                <c:pt idx="10">
                  <c:v>Ostala neprimijenjena posebna pravila zaštite na radu koja nisu navedena pod oznakama 851 do 860</c:v>
                </c:pt>
                <c:pt idx="11">
                  <c:v>Protupravno djelovanje treće osobe</c:v>
                </c:pt>
                <c:pt idx="12">
                  <c:v>Viša sila</c:v>
                </c:pt>
              </c:strCache>
            </c:strRef>
          </c:cat>
          <c:val>
            <c:numRef>
              <c:f>'uzork ozljede_PP'!$H$20:$H$32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203528"/>
        <c:axId val="204203920"/>
      </c:barChart>
      <c:catAx>
        <c:axId val="204203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4203920"/>
        <c:crosses val="autoZero"/>
        <c:auto val="1"/>
        <c:lblAlgn val="ctr"/>
        <c:lblOffset val="100"/>
        <c:noMultiLvlLbl val="0"/>
      </c:catAx>
      <c:valAx>
        <c:axId val="20420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4203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'uzork ozljede_PP'!$C$20</c:f>
              <c:strCache>
                <c:ptCount val="1"/>
                <c:pt idx="0">
                  <c:v>Pomanjkanje posebnog uvjeta radnika u pogledu dobi života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'uzork ozljede_PP'!$C$21</c:f>
              <c:strCache>
                <c:ptCount val="1"/>
                <c:pt idx="0">
                  <c:v>Pomanjkanje posebnog uvjeta radnika u pogledu stručne sposobnosti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'uzork ozljede_PP'!$C$22</c:f>
              <c:strCache>
                <c:ptCount val="1"/>
                <c:pt idx="0">
                  <c:v>Pomanjkanje posebnog uvjeta radnika u pogledu zdravstvenog, tjelesnog ili psihičkog stanja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'uzork ozljede_PP'!$C$23</c:f>
              <c:strCache>
                <c:ptCount val="1"/>
                <c:pt idx="0">
                  <c:v>Pomanjkanje posebnog uvjeta radnika u pogledu psihofiziološke i psihičke sposobnosti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'uzork ozljede_PP'!$C$24</c:f>
              <c:strCache>
                <c:ptCount val="1"/>
                <c:pt idx="0">
                  <c:v>Izvođenje radne operacije na način protivan pravilima zaštite na radu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'uzork ozljede_PP'!$C$25</c:f>
              <c:strCache>
                <c:ptCount val="1"/>
                <c:pt idx="0">
                  <c:v>Izvođenje radne operacije bez upotrebe odgovarajućeg osobnog zaštitnog sredstva ili s neispravnim osobnim zaštitnim sredstvom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'uzork ozljede_PP'!$C$26</c:f>
              <c:strCache>
                <c:ptCount val="1"/>
                <c:pt idx="0">
                  <c:v>Zamor radnika zbog teškog ili prekovremenog rada, nedovoljnog odmora i sl.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'uzork ozljede_PP'!$C$27</c:f>
              <c:strCache>
                <c:ptCount val="1"/>
                <c:pt idx="0">
                  <c:v>Rad radnika bez razrađene tehnologije rada i posebnih uputa kod izvođenja složenih poslova i radnih zadataka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'uzork ozljede_PP'!$C$28</c:f>
              <c:strCache>
                <c:ptCount val="1"/>
                <c:pt idx="0">
                  <c:v>Loša organizacija rada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'uzork ozljede_PP'!$C$29</c:f>
              <c:strCache>
                <c:ptCount val="1"/>
                <c:pt idx="0">
                  <c:v>Akutne i kronične bolesti (posljedica poremećaja funkcije organa, uzimanje alkohola, fizički nedostaci, grčevi, vrtoglavice i dr.)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'uzork ozljede_PP'!$C$30</c:f>
              <c:strCache>
                <c:ptCount val="1"/>
                <c:pt idx="0">
                  <c:v>Ostala neprimijenjena posebna pravila zaštite na radu koja nisu navedena pod oznakama 851 do 860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'uzork ozljede_PP'!$C$31</c:f>
              <c:strCache>
                <c:ptCount val="1"/>
                <c:pt idx="0">
                  <c:v>Protupravno djelovanje treće osobe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'uzork ozljede_PP'!$C$32</c:f>
              <c:strCache>
                <c:ptCount val="1"/>
                <c:pt idx="0">
                  <c:v>Viša sila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204704"/>
        <c:axId val="203109816"/>
        <c:axId val="0"/>
      </c:bar3DChart>
      <c:catAx>
        <c:axId val="2042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109816"/>
        <c:crosses val="autoZero"/>
        <c:auto val="1"/>
        <c:lblAlgn val="ctr"/>
        <c:lblOffset val="100"/>
        <c:noMultiLvlLbl val="0"/>
      </c:catAx>
      <c:valAx>
        <c:axId val="20310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4204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71751412429379"/>
          <c:y val="3.5083734002276268E-2"/>
          <c:w val="0.33898305084745761"/>
          <c:h val="0.9564104708150419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'prema načinu nastanka'!$C$16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nastanka'!$C$17:$C$25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'prema načinu nastanka'!$D$16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nastanka'!$D$17:$D$25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'prema načinu nastanka'!$E$16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nastanka'!$E$17:$E$25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'prema načinu nastanka'!$F$16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nastanka'!$F$17:$F$25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'prema načinu nastanka'!$G$16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nastanka'!$G$17:$G$25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786848"/>
        <c:axId val="228578984"/>
        <c:axId val="0"/>
      </c:bar3DChart>
      <c:catAx>
        <c:axId val="20278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578984"/>
        <c:crosses val="autoZero"/>
        <c:auto val="1"/>
        <c:lblAlgn val="ctr"/>
        <c:lblOffset val="100"/>
        <c:noMultiLvlLbl val="0"/>
      </c:catAx>
      <c:valAx>
        <c:axId val="22857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786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'prema načinu nastanka'!$C$27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načinu nastanka'!$B$28:$B$36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nastanka'!$C$28:$C$36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579768"/>
        <c:axId val="228580160"/>
        <c:axId val="0"/>
      </c:bar3DChart>
      <c:catAx>
        <c:axId val="22857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580160"/>
        <c:crosses val="autoZero"/>
        <c:auto val="1"/>
        <c:lblAlgn val="ctr"/>
        <c:lblOffset val="100"/>
        <c:noMultiLvlLbl val="0"/>
      </c:catAx>
      <c:valAx>
        <c:axId val="22858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579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 organizacijskim cjelinama'!$C$14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'po organizacijskim cjelinama'!$B$15:$B$20</c:f>
              <c:strCache>
                <c:ptCount val="6"/>
                <c:pt idx="0">
                  <c:v>Logistika</c:v>
                </c:pt>
                <c:pt idx="1">
                  <c:v>Uprava</c:v>
                </c:pt>
                <c:pt idx="2">
                  <c:v>Tajništvo</c:v>
                </c:pt>
                <c:pt idx="3">
                  <c:v>Održavanje</c:v>
                </c:pt>
                <c:pt idx="4">
                  <c:v>Servis</c:v>
                </c:pt>
                <c:pt idx="5">
                  <c:v>Transport</c:v>
                </c:pt>
              </c:strCache>
            </c:strRef>
          </c:cat>
          <c:val>
            <c:numRef>
              <c:f>'po organizacijskim cjelinama'!$C$15:$C$20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'po organizacijskim cjelinama'!$D$14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'po organizacijskim cjelinama'!$B$15:$B$20</c:f>
              <c:strCache>
                <c:ptCount val="6"/>
                <c:pt idx="0">
                  <c:v>Logistika</c:v>
                </c:pt>
                <c:pt idx="1">
                  <c:v>Uprava</c:v>
                </c:pt>
                <c:pt idx="2">
                  <c:v>Tajništvo</c:v>
                </c:pt>
                <c:pt idx="3">
                  <c:v>Održavanje</c:v>
                </c:pt>
                <c:pt idx="4">
                  <c:v>Servis</c:v>
                </c:pt>
                <c:pt idx="5">
                  <c:v>Transport</c:v>
                </c:pt>
              </c:strCache>
            </c:strRef>
          </c:cat>
          <c:val>
            <c:numRef>
              <c:f>'po organizacijskim cjelinama'!$D$15:$D$20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580944"/>
        <c:axId val="228581336"/>
        <c:axId val="0"/>
      </c:bar3DChart>
      <c:catAx>
        <c:axId val="22858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581336"/>
        <c:crosses val="autoZero"/>
        <c:auto val="1"/>
        <c:lblAlgn val="ctr"/>
        <c:lblOffset val="100"/>
        <c:noMultiLvlLbl val="0"/>
      </c:catAx>
      <c:valAx>
        <c:axId val="22858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58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</c:dTable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'Izgubljeno rad.vrije. ozl_2017.'!$C$10:$C$11</c:f>
              <c:strCache>
                <c:ptCount val="2"/>
                <c:pt idx="0">
                  <c:v>Postotak ozljeda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296296296296289"/>
                  <c:y val="1.22044241037376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'Izgubljeno rad.vrije. ozl_2017.'!$B$12:$B$15</c:f>
              <c:strCache>
                <c:ptCount val="4"/>
                <c:pt idx="0">
                  <c:v>Na mjestu obavljanja poslova i radnih zadataka</c:v>
                </c:pt>
                <c:pt idx="1">
                  <c:v>Na redovnom putu od stana do stalnog mjesta rada i obratno</c:v>
                </c:pt>
                <c:pt idx="2">
                  <c:v>Na službenom putu</c:v>
                </c:pt>
                <c:pt idx="3">
                  <c:v>Na drugom mjestu prilikom obavljanja radnih zadataka</c:v>
                </c:pt>
              </c:strCache>
            </c:strRef>
          </c:cat>
          <c:val>
            <c:numRef>
              <c:f>'Izgubljeno rad.vrije. ozl_2017.'!$C$12:$C$15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'ONR po satima'!$C$1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'ONR po satima'!$B$2:$B$15</c:f>
              <c:strCache>
                <c:ptCount val="14"/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  <c:pt idx="7">
                  <c:v>7 h</c:v>
                </c:pt>
                <c:pt idx="8">
                  <c:v>8 h</c:v>
                </c:pt>
                <c:pt idx="9">
                  <c:v>9 h</c:v>
                </c:pt>
                <c:pt idx="10">
                  <c:v>10 h</c:v>
                </c:pt>
                <c:pt idx="11">
                  <c:v>11 h</c:v>
                </c:pt>
                <c:pt idx="12">
                  <c:v>12 h</c:v>
                </c:pt>
                <c:pt idx="13">
                  <c:v>Izvan mjesta rada</c:v>
                </c:pt>
              </c:strCache>
            </c:strRef>
          </c:cat>
          <c:val>
            <c:numRef>
              <c:f>'ONR po satima'!$C$2:$C$15</c:f>
              <c:numCache>
                <c:formatCode>General</c:formatCode>
                <c:ptCount val="14"/>
                <c:pt idx="3">
                  <c:v>1</c:v>
                </c:pt>
                <c:pt idx="5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459632"/>
        <c:axId val="203460024"/>
        <c:axId val="0"/>
      </c:bar3DChart>
      <c:catAx>
        <c:axId val="20345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460024"/>
        <c:crosses val="autoZero"/>
        <c:auto val="1"/>
        <c:lblAlgn val="ctr"/>
        <c:lblOffset val="100"/>
        <c:noMultiLvlLbl val="0"/>
      </c:catAx>
      <c:valAx>
        <c:axId val="20346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45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'ONR po smjenama'!$C$1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3542001070090995E-2"/>
                  <c:y val="-1.56128024980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0545746388443E-3"/>
                  <c:y val="-1.8757324772247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41091492776886E-2"/>
                  <c:y val="-1.5631103976872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121455323702513E-2"/>
                  <c:y val="-1.563110397687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'ONR po smjenama'!$B$2:$B$6</c:f>
              <c:strCache>
                <c:ptCount val="5"/>
                <c:pt idx="1">
                  <c:v>1. smjena</c:v>
                </c:pt>
                <c:pt idx="2">
                  <c:v>2. smjena</c:v>
                </c:pt>
                <c:pt idx="3">
                  <c:v>3. smjena</c:v>
                </c:pt>
                <c:pt idx="4">
                  <c:v>Izvan mjesta rada</c:v>
                </c:pt>
              </c:strCache>
            </c:strRef>
          </c:cat>
          <c:val>
            <c:numRef>
              <c:f>'ONR po smjenama'!$C$2:$C$6</c:f>
              <c:numCache>
                <c:formatCode>General</c:formatCode>
                <c:ptCount val="5"/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460808"/>
        <c:axId val="203461200"/>
        <c:axId val="0"/>
      </c:bar3DChart>
      <c:catAx>
        <c:axId val="20346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461200"/>
        <c:crosses val="autoZero"/>
        <c:auto val="1"/>
        <c:lblAlgn val="ctr"/>
        <c:lblOffset val="100"/>
        <c:noMultiLvlLbl val="0"/>
      </c:catAx>
      <c:valAx>
        <c:axId val="20346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460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'opći podaci'!$B$26</c:f>
              <c:strCache>
                <c:ptCount val="1"/>
                <c:pt idx="0">
                  <c:v>Broj ozljeda na 1.000 zaposlenih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56058242329695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720748829953161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720748829953199E-2"/>
                  <c:y val="-6.926406926406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560582423297008E-2"/>
                  <c:y val="-3.17456650174004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720748829953199E-2"/>
                  <c:y val="-3.4632034632034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podaci'!$C$24:$G$25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podaci'!$C$26:$G$26</c:f>
              <c:numCache>
                <c:formatCode>0.00</c:formatCode>
                <c:ptCount val="5"/>
                <c:pt idx="0">
                  <c:v>111.1111111111111</c:v>
                </c:pt>
                <c:pt idx="1">
                  <c:v>89.285714285714292</c:v>
                </c:pt>
                <c:pt idx="2">
                  <c:v>127.27272727272727</c:v>
                </c:pt>
                <c:pt idx="3">
                  <c:v>105.26315789473684</c:v>
                </c:pt>
                <c:pt idx="4">
                  <c:v>86.206896551724142</c:v>
                </c:pt>
              </c:numCache>
            </c:numRef>
          </c:val>
        </c:ser>
        <c:ser>
          <c:idx val="1"/>
          <c:order val="1"/>
          <c:tx>
            <c:strRef>
              <c:f>'opći podaci'!$B$27</c:f>
              <c:strCache>
                <c:ptCount val="1"/>
                <c:pt idx="0">
                  <c:v>Broj ozljeda na 1.000 zaposlenika u grani djelatnosti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8809152366094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720748829953199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720748829953122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800832033281331E-2"/>
                  <c:y val="-6.9264069264069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88091523660931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podaci'!$C$24:$G$25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podaci'!$C$27:$G$27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783712"/>
        <c:axId val="202784104"/>
        <c:axId val="0"/>
      </c:bar3DChart>
      <c:catAx>
        <c:axId val="2027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784104"/>
        <c:crosses val="autoZero"/>
        <c:auto val="1"/>
        <c:lblAlgn val="ctr"/>
        <c:lblOffset val="100"/>
        <c:noMultiLvlLbl val="0"/>
      </c:catAx>
      <c:valAx>
        <c:axId val="20278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783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 danima u tjednu'!$C$1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 danima u tjednu'!$B$2:$B$9</c:f>
              <c:strCache>
                <c:ptCount val="8"/>
                <c:pt idx="1">
                  <c:v>Ponedjeljak</c:v>
                </c:pt>
                <c:pt idx="2">
                  <c:v>Utorak</c:v>
                </c:pt>
                <c:pt idx="3">
                  <c:v>Srijeda</c:v>
                </c:pt>
                <c:pt idx="4">
                  <c:v>Četvrtak</c:v>
                </c:pt>
                <c:pt idx="5">
                  <c:v>Petak</c:v>
                </c:pt>
                <c:pt idx="6">
                  <c:v>Subota</c:v>
                </c:pt>
                <c:pt idx="7">
                  <c:v>Nedjelja</c:v>
                </c:pt>
              </c:strCache>
            </c:strRef>
          </c:cat>
          <c:val>
            <c:numRef>
              <c:f>'po danima u tjednu'!$C$2:$C$9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461984"/>
        <c:axId val="203462376"/>
        <c:axId val="0"/>
      </c:bar3DChart>
      <c:catAx>
        <c:axId val="2034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462376"/>
        <c:crosses val="autoZero"/>
        <c:auto val="1"/>
        <c:lblAlgn val="ctr"/>
        <c:lblOffset val="100"/>
        <c:noMultiLvlLbl val="0"/>
      </c:catAx>
      <c:valAx>
        <c:axId val="20346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46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 dobnim skupinama'!$C$1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085728693898134E-2"/>
                  <c:y val="-9.009009009008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02874432677761E-2"/>
                  <c:y val="-6.00600600600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85728693898061E-2"/>
                  <c:y val="-6.00600600600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0685829551185081E-3"/>
                  <c:y val="-3.003003003003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137165910237089E-2"/>
                  <c:y val="-9.009009009008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102874432677761E-2"/>
                  <c:y val="-1.5015015015014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102874432677761E-2"/>
                  <c:y val="-3.003003003003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102874432677614E-2"/>
                  <c:y val="-6.00600600600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 dobnim skupinama'!$B$2:$B$9</c:f>
              <c:strCache>
                <c:ptCount val="8"/>
                <c:pt idx="0">
                  <c:v>do 20 god.</c:v>
                </c:pt>
                <c:pt idx="1">
                  <c:v>21-25 god.</c:v>
                </c:pt>
                <c:pt idx="2">
                  <c:v>26-30 god.</c:v>
                </c:pt>
                <c:pt idx="3">
                  <c:v>31-35 god.</c:v>
                </c:pt>
                <c:pt idx="4">
                  <c:v>36-40 god.</c:v>
                </c:pt>
                <c:pt idx="5">
                  <c:v>41-45 god.</c:v>
                </c:pt>
                <c:pt idx="6">
                  <c:v>46-50 god.</c:v>
                </c:pt>
                <c:pt idx="7">
                  <c:v>51 i   više god.</c:v>
                </c:pt>
              </c:strCache>
            </c:strRef>
          </c:cat>
          <c:val>
            <c:numRef>
              <c:f>'po dobnim skupinama'!$C$2:$C$9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463160"/>
        <c:axId val="229381392"/>
        <c:axId val="0"/>
      </c:bar3DChart>
      <c:catAx>
        <c:axId val="20346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381392"/>
        <c:crosses val="autoZero"/>
        <c:auto val="1"/>
        <c:lblAlgn val="ctr"/>
        <c:lblOffset val="100"/>
        <c:noMultiLvlLbl val="0"/>
      </c:catAx>
      <c:valAx>
        <c:axId val="22938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463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 trajanju nesposobnosti'!$C$1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1674323634507405E-3"/>
                  <c:y val="-8.752735229759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251148545176111E-2"/>
                  <c:y val="-1.167031363967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293006636038795E-2"/>
                  <c:y val="-5.8351568198396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0929045431335E-2"/>
                  <c:y val="-5.8351568198396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09290454313499E-2"/>
                  <c:y val="-2.9175784099198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674323634507405E-3"/>
                  <c:y val="-2.9175784099197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209290454313276E-2"/>
                  <c:y val="-1.06976639227126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 trajanju nesposobnosti'!$B$2:$B$8</c:f>
              <c:strCache>
                <c:ptCount val="7"/>
                <c:pt idx="0">
                  <c:v>0</c:v>
                </c:pt>
                <c:pt idx="1">
                  <c:v>1-3</c:v>
                </c:pt>
                <c:pt idx="2">
                  <c:v>4-7</c:v>
                </c:pt>
                <c:pt idx="3">
                  <c:v>8-15</c:v>
                </c:pt>
                <c:pt idx="4">
                  <c:v>16-30</c:v>
                </c:pt>
                <c:pt idx="5">
                  <c:v>31-90</c:v>
                </c:pt>
                <c:pt idx="6">
                  <c:v>više od 90</c:v>
                </c:pt>
              </c:strCache>
            </c:strRef>
          </c:cat>
          <c:val>
            <c:numRef>
              <c:f>'po trajanju nesposobnosti'!$C$2:$C$8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382176"/>
        <c:axId val="229382568"/>
        <c:axId val="0"/>
      </c:bar3DChart>
      <c:catAx>
        <c:axId val="229382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Broj izgubljenih dana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382568"/>
        <c:crosses val="autoZero"/>
        <c:auto val="1"/>
        <c:lblAlgn val="ctr"/>
        <c:lblOffset val="100"/>
        <c:noMultiLvlLbl val="0"/>
      </c:catAx>
      <c:valAx>
        <c:axId val="22938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Broj o</a:t>
                </a:r>
                <a:r>
                  <a:rPr lang="hr-HR"/>
                  <a:t>z</a:t>
                </a:r>
                <a:r>
                  <a:rPr lang="en-US"/>
                  <a:t>ljeda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38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'Index učestalosti po mjesecima'!$B$18</c:f>
              <c:strCache>
                <c:ptCount val="1"/>
                <c:pt idx="0">
                  <c:v>Siječanj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mjesecima'!$C$18:$D$18</c:f>
              <c:numCache>
                <c:formatCode>0.00</c:formatCode>
                <c:ptCount val="2"/>
                <c:pt idx="0">
                  <c:v>107.75862068965517</c:v>
                </c:pt>
                <c:pt idx="1">
                  <c:v>398.70689655172413</c:v>
                </c:pt>
              </c:numCache>
            </c:numRef>
          </c:val>
        </c:ser>
        <c:ser>
          <c:idx val="1"/>
          <c:order val="1"/>
          <c:tx>
            <c:strRef>
              <c:f>'Index učestalosti po mjesecima'!$B$19</c:f>
              <c:strCache>
                <c:ptCount val="1"/>
                <c:pt idx="0">
                  <c:v>Veljača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mjesecima'!$C$19:$D$19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'Index učestalosti po mjesecima'!$B$20</c:f>
              <c:strCache>
                <c:ptCount val="1"/>
                <c:pt idx="0">
                  <c:v>Ožujak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mjesecima'!$C$20:$D$20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'Index učestalosti po mjesecima'!$B$21</c:f>
              <c:strCache>
                <c:ptCount val="1"/>
                <c:pt idx="0">
                  <c:v>Travanj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mjesecima'!$C$21:$D$21</c:f>
              <c:numCache>
                <c:formatCode>0.00</c:formatCode>
                <c:ptCount val="2"/>
                <c:pt idx="0">
                  <c:v>112.00716845878136</c:v>
                </c:pt>
                <c:pt idx="1">
                  <c:v>436.8279569892473</c:v>
                </c:pt>
              </c:numCache>
            </c:numRef>
          </c:val>
        </c:ser>
        <c:ser>
          <c:idx val="4"/>
          <c:order val="4"/>
          <c:tx>
            <c:strRef>
              <c:f>'Index učestalosti po mjesecima'!$B$22</c:f>
              <c:strCache>
                <c:ptCount val="1"/>
                <c:pt idx="0">
                  <c:v>Svibanj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mjesecima'!$C$22:$D$22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'Index učestalosti po mjesecima'!$B$23</c:f>
              <c:strCache>
                <c:ptCount val="1"/>
                <c:pt idx="0">
                  <c:v>Lipanj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mjesecima'!$C$23:$D$23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'Index učestalosti po mjesecima'!$B$24</c:f>
              <c:strCache>
                <c:ptCount val="1"/>
                <c:pt idx="0">
                  <c:v>Srpanj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mjesecima'!$C$24:$D$24</c:f>
              <c:numCache>
                <c:formatCode>0.00</c:formatCode>
                <c:ptCount val="2"/>
                <c:pt idx="0">
                  <c:v>106.65529010238907</c:v>
                </c:pt>
                <c:pt idx="1">
                  <c:v>266.63822525597271</c:v>
                </c:pt>
              </c:numCache>
            </c:numRef>
          </c:val>
        </c:ser>
        <c:ser>
          <c:idx val="7"/>
          <c:order val="7"/>
          <c:tx>
            <c:strRef>
              <c:f>'Index učestalosti po mjesecima'!$B$25</c:f>
              <c:strCache>
                <c:ptCount val="1"/>
                <c:pt idx="0">
                  <c:v>Kolovoz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mjesecima'!$C$25:$D$25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'Index učestalosti po mjesecima'!$B$26</c:f>
              <c:strCache>
                <c:ptCount val="1"/>
                <c:pt idx="0">
                  <c:v>Rujan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mjesecima'!$C$26:$D$26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'Index učestalosti po mjesecima'!$B$27</c:f>
              <c:strCache>
                <c:ptCount val="1"/>
                <c:pt idx="0">
                  <c:v>Listopad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mjesecima'!$C$27:$D$27</c:f>
              <c:numCache>
                <c:formatCode>0.00</c:formatCode>
                <c:ptCount val="2"/>
                <c:pt idx="0">
                  <c:v>113.43012704174228</c:v>
                </c:pt>
                <c:pt idx="1">
                  <c:v>1077.5862068965516</c:v>
                </c:pt>
              </c:numCache>
            </c:numRef>
          </c:val>
        </c:ser>
        <c:ser>
          <c:idx val="10"/>
          <c:order val="10"/>
          <c:tx>
            <c:strRef>
              <c:f>'Index učestalosti po mjesecima'!$B$28</c:f>
              <c:strCache>
                <c:ptCount val="1"/>
                <c:pt idx="0">
                  <c:v>Studeni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mjesecima'!$C$28:$D$28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'Index učestalosti po mjesecima'!$B$29</c:f>
              <c:strCache>
                <c:ptCount val="1"/>
                <c:pt idx="0">
                  <c:v>Prosinac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mjesecima'!$C$17:$D$17</c:f>
              <c:strCache>
                <c:ptCount val="2"/>
                <c:pt idx="0">
                  <c:v>INDEKS  UČESTALOSTI</c:v>
                </c:pt>
                <c:pt idx="1">
                  <c:v>INDEKS  TEŽINE</c:v>
                </c:pt>
              </c:strCache>
            </c:strRef>
          </c:cat>
          <c:val>
            <c:numRef>
              <c:f>'Index učestalosti po mjesecima'!$C$29:$D$29</c:f>
              <c:numCache>
                <c:formatCode>0.00</c:formatCode>
                <c:ptCount val="2"/>
                <c:pt idx="0">
                  <c:v>106.42826734780758</c:v>
                </c:pt>
                <c:pt idx="1">
                  <c:v>617.28395061728395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383352"/>
        <c:axId val="229383744"/>
        <c:axId val="0"/>
      </c:bar3DChart>
      <c:catAx>
        <c:axId val="22938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383744"/>
        <c:crosses val="autoZero"/>
        <c:auto val="1"/>
        <c:lblAlgn val="ctr"/>
        <c:lblOffset val="100"/>
        <c:noMultiLvlLbl val="0"/>
      </c:catAx>
      <c:valAx>
        <c:axId val="22938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383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'Index učestalosti po godinama'!$B$12</c:f>
              <c:strCache>
                <c:ptCount val="1"/>
                <c:pt idx="0">
                  <c:v>Indeks učestalosti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686223381138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68759218005117E-2"/>
                  <c:y val="6.666666666666667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1.39069969578443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906996957844416E-2"/>
                  <c:y val="-3.3333333333333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06996957844416E-2"/>
                  <c:y val="-1.22220810316991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'Index učestalosti po godinama'!$C$11:$G$11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'Index učestalosti po godinama'!$C$12:$G$12</c:f>
              <c:numCache>
                <c:formatCode>0.00</c:formatCode>
                <c:ptCount val="5"/>
                <c:pt idx="0">
                  <c:v>56.242969628796402</c:v>
                </c:pt>
                <c:pt idx="1">
                  <c:v>45.145911586246747</c:v>
                </c:pt>
                <c:pt idx="2">
                  <c:v>64.575645756457561</c:v>
                </c:pt>
                <c:pt idx="3">
                  <c:v>53.312482229172588</c:v>
                </c:pt>
                <c:pt idx="4">
                  <c:v>44.447605163033813</c:v>
                </c:pt>
              </c:numCache>
            </c:numRef>
          </c:val>
        </c:ser>
        <c:ser>
          <c:idx val="1"/>
          <c:order val="1"/>
          <c:tx>
            <c:strRef>
              <c:f>'Index učestalosti po godinama'!$B$13</c:f>
              <c:strCache>
                <c:ptCount val="1"/>
                <c:pt idx="0">
                  <c:v>Indeks težine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906996957844416E-2"/>
                  <c:y val="-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383746197305518E-2"/>
                  <c:y val="-0.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645371577574969E-2"/>
                  <c:y val="-0.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645371577574969E-2"/>
                  <c:y val="-0.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8622338113735E-2"/>
                  <c:y val="-1.00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'Index učestalosti po godinama'!$C$11:$G$11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'Index učestalosti po godinama'!$C$13:$G$13</c:f>
              <c:numCache>
                <c:formatCode>0.00</c:formatCode>
                <c:ptCount val="5"/>
                <c:pt idx="0">
                  <c:v>255.90551181102362</c:v>
                </c:pt>
                <c:pt idx="1">
                  <c:v>241.98208610228258</c:v>
                </c:pt>
                <c:pt idx="2">
                  <c:v>285.9778597785978</c:v>
                </c:pt>
                <c:pt idx="3">
                  <c:v>263.0082456639181</c:v>
                </c:pt>
                <c:pt idx="4">
                  <c:v>225.79383422821178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384528"/>
        <c:axId val="229384920"/>
        <c:axId val="0"/>
      </c:bar3DChart>
      <c:catAx>
        <c:axId val="22938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384920"/>
        <c:crosses val="autoZero"/>
        <c:auto val="1"/>
        <c:lblAlgn val="ctr"/>
        <c:lblOffset val="100"/>
        <c:noMultiLvlLbl val="0"/>
      </c:catAx>
      <c:valAx>
        <c:axId val="22938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9384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rgbClr val="002060"/>
                </a:solidFill>
              </a:rPr>
              <a:t>TROŠKOVI ONR U 2017. GODINI</a:t>
            </a:r>
            <a:endParaRPr lang="en-US" b="1">
              <a:solidFill>
                <a:srgbClr val="002060"/>
              </a:solidFill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'TROŠKOVI OZLJEDA NA RADU u 2017'!$C$94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2.101576182136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755274261603373E-2"/>
                  <c:y val="-3.2691185055458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88395459088199E-17"/>
                  <c:y val="-3.969643899591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'TROŠKOVI OZLJEDA NA RADU u 2017'!$B$95:$B$109</c:f>
              <c:strCache>
                <c:ptCount val="15"/>
                <c:pt idx="0">
                  <c:v>TROŠKOVI PRVE POMOĆI</c:v>
                </c:pt>
                <c:pt idx="1">
                  <c:v>TROŠKOVI MEDICINSKE POMOĆI</c:v>
                </c:pt>
                <c:pt idx="2">
                  <c:v>TROŠKOVI LIJEČENJA U BOLNICI</c:v>
                </c:pt>
                <c:pt idx="3">
                  <c:v>NAKNADA PLAĆE OZLIJEĐENOG RADNIKA</c:v>
                </c:pt>
                <c:pt idx="4">
                  <c:v>IZGUBLJENO RADNO VRIJEME OZLIJEĐENOG RADNIKA</c:v>
                </c:pt>
                <c:pt idx="5">
                  <c:v>IZGUBLJENO RADNO VRIJEME DRUGIH RADNIKA</c:v>
                </c:pt>
                <c:pt idx="6">
                  <c:v>IZGUBLJENO RADNO VRIJEME VODITELJA POSLOVA</c:v>
                </c:pt>
                <c:pt idx="7">
                  <c:v>GUBITCI U PROIZVODNJI</c:v>
                </c:pt>
                <c:pt idx="8">
                  <c:v>TROŠKOVI ZAPOŠLJAVANJA NOVOG RADNIKA</c:v>
                </c:pt>
                <c:pt idx="9">
                  <c:v>TROŠKOVI SUDSKIH POSTUPAKA</c:v>
                </c:pt>
                <c:pt idx="10">
                  <c:v>NAKNADA ŠTETE</c:v>
                </c:pt>
                <c:pt idx="11">
                  <c:v>JEDNOKRATNA NOVČANA POMOĆ</c:v>
                </c:pt>
                <c:pt idx="12">
                  <c:v>IZDACI NA OSNOVU PREUZETIH OBVEZA</c:v>
                </c:pt>
                <c:pt idx="13">
                  <c:v>OBEŠTEĆENJE (PRIHODI) POSLODAVCA</c:v>
                </c:pt>
                <c:pt idx="14">
                  <c:v>UKUPNO</c:v>
                </c:pt>
              </c:strCache>
            </c:strRef>
          </c:cat>
          <c:val>
            <c:numRef>
              <c:f>'TROŠKOVI OZLJEDA NA RADU u 2017'!$C$95:$C$109</c:f>
              <c:numCache>
                <c:formatCode>#,##0.00</c:formatCode>
                <c:ptCount val="15"/>
                <c:pt idx="0">
                  <c:v>1190</c:v>
                </c:pt>
                <c:pt idx="1">
                  <c:v>13655</c:v>
                </c:pt>
                <c:pt idx="2">
                  <c:v>9370</c:v>
                </c:pt>
                <c:pt idx="3">
                  <c:v>60960</c:v>
                </c:pt>
                <c:pt idx="4">
                  <c:v>60960</c:v>
                </c:pt>
                <c:pt idx="5">
                  <c:v>895</c:v>
                </c:pt>
                <c:pt idx="6">
                  <c:v>1435</c:v>
                </c:pt>
                <c:pt idx="7">
                  <c:v>0</c:v>
                </c:pt>
                <c:pt idx="8">
                  <c:v>9750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158215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027528"/>
        <c:axId val="230027920"/>
        <c:axId val="0"/>
      </c:bar3DChart>
      <c:catAx>
        <c:axId val="23002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0027920"/>
        <c:crosses val="autoZero"/>
        <c:auto val="1"/>
        <c:lblAlgn val="ctr"/>
        <c:lblOffset val="100"/>
        <c:noMultiLvlLbl val="0"/>
      </c:catAx>
      <c:valAx>
        <c:axId val="23002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0027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'opći podaci'!$B$30</c:f>
              <c:strCache>
                <c:ptCount val="1"/>
                <c:pt idx="0">
                  <c:v>Ukupni izgubljeni radni dani zbog ozljeda na radu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558869701726845E-2"/>
                  <c:y val="-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657247514390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5588697017267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558869701726691E-2"/>
                  <c:y val="-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'opći podaci'!$C$29:$G$29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podaci'!$C$30:$G$30</c:f>
              <c:numCache>
                <c:formatCode>General</c:formatCode>
                <c:ptCount val="5"/>
                <c:pt idx="0">
                  <c:v>273</c:v>
                </c:pt>
                <c:pt idx="1">
                  <c:v>268</c:v>
                </c:pt>
                <c:pt idx="2">
                  <c:v>310</c:v>
                </c:pt>
                <c:pt idx="3">
                  <c:v>296</c:v>
                </c:pt>
                <c:pt idx="4">
                  <c:v>254</c:v>
                </c:pt>
              </c:numCache>
            </c:numRef>
          </c:val>
        </c:ser>
        <c:ser>
          <c:idx val="1"/>
          <c:order val="1"/>
          <c:tx>
            <c:strRef>
              <c:f>'opći podaci'!$B$31</c:f>
              <c:strCache>
                <c:ptCount val="1"/>
                <c:pt idx="0">
                  <c:v>Broj izgubljenih radnih dana zbog lakših ozljeda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558869701726845E-2"/>
                  <c:y val="-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31449502878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383045525901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652014652014499E-2"/>
                  <c:y val="-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6520146520146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podaci'!$C$29:$G$29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podaci'!$C$31:$G$31</c:f>
              <c:numCache>
                <c:formatCode>General</c:formatCode>
                <c:ptCount val="5"/>
                <c:pt idx="0">
                  <c:v>200</c:v>
                </c:pt>
                <c:pt idx="1">
                  <c:v>268</c:v>
                </c:pt>
                <c:pt idx="2">
                  <c:v>215</c:v>
                </c:pt>
                <c:pt idx="3">
                  <c:v>169</c:v>
                </c:pt>
                <c:pt idx="4">
                  <c:v>188</c:v>
                </c:pt>
              </c:numCache>
            </c:numRef>
          </c:val>
        </c:ser>
        <c:ser>
          <c:idx val="2"/>
          <c:order val="2"/>
          <c:tx>
            <c:strRef>
              <c:f>'opći podaci'!$B$32</c:f>
              <c:strCache>
                <c:ptCount val="1"/>
                <c:pt idx="0">
                  <c:v>Broj izgubljenih radnih dana zbog težih ozljeda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558869701726845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7257980115115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38304552590189E-2"/>
                  <c:y val="-3.2206119162641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745159602302304E-2"/>
                  <c:y val="-6.4412238325281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652014652014652E-2"/>
                  <c:y val="-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podaci'!$C$29:$G$29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podaci'!$C$32:$G$32</c:f>
              <c:numCache>
                <c:formatCode>General</c:formatCode>
                <c:ptCount val="5"/>
                <c:pt idx="0">
                  <c:v>73</c:v>
                </c:pt>
                <c:pt idx="1">
                  <c:v>0</c:v>
                </c:pt>
                <c:pt idx="2">
                  <c:v>95</c:v>
                </c:pt>
                <c:pt idx="3">
                  <c:v>127</c:v>
                </c:pt>
                <c:pt idx="4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784888"/>
        <c:axId val="202785280"/>
        <c:axId val="0"/>
      </c:bar3DChart>
      <c:catAx>
        <c:axId val="20278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785280"/>
        <c:crosses val="autoZero"/>
        <c:auto val="1"/>
        <c:lblAlgn val="ctr"/>
        <c:lblOffset val="100"/>
        <c:noMultiLvlLbl val="0"/>
      </c:catAx>
      <c:valAx>
        <c:axId val="20278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784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'opći podaci'!$B$36</c:f>
              <c:strCache>
                <c:ptCount val="1"/>
                <c:pt idx="0">
                  <c:v>Ukupan broj ozlijeđenih radnika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'opći podaci'!$C$35:$G$35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podaci'!$C$36:$G$36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'opći podaci'!$B$37</c:f>
              <c:strCache>
                <c:ptCount val="1"/>
                <c:pt idx="0">
                  <c:v>Ukupan broj lakših ozljeda na radu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5.7845263919016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156905278380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64360587002098E-3"/>
                  <c:y val="-1.735357917570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28721174004195E-3"/>
                  <c:y val="-1.7353579175704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15690527838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podaci'!$C$35:$G$35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podaci'!$C$37:$G$37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'opći podaci'!$B$38</c:f>
              <c:strCache>
                <c:ptCount val="1"/>
                <c:pt idx="0">
                  <c:v>Ukupan broj težih ozljeda na radu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8434217080815075E-17"/>
                  <c:y val="-1.156905278380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928721174004004E-3"/>
                  <c:y val="-8.676789587852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434217080815075E-17"/>
                  <c:y val="-8.676789587852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4461315979754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434217080815075E-17"/>
                  <c:y val="-8.676789587852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podaci'!$C$35:$G$35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podaci'!$C$38:$G$38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'opći podaci'!$B$39</c:f>
              <c:strCache>
                <c:ptCount val="1"/>
                <c:pt idx="0">
                  <c:v>Broj poginulih radnika na mjestu rada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9217108540407538E-17"/>
                  <c:y val="-8.676789587852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306590257879481E-3"/>
                  <c:y val="-1.1569052783803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156905278380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964360587002098E-3"/>
                  <c:y val="-1.1569052783803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928721174004004E-3"/>
                  <c:y val="-8.676789587852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podaci'!$C$35:$G$35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podaci'!$C$39:$G$39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786064"/>
        <c:axId val="202786456"/>
        <c:axId val="0"/>
      </c:bar3DChart>
      <c:catAx>
        <c:axId val="20278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786456"/>
        <c:crosses val="autoZero"/>
        <c:auto val="1"/>
        <c:lblAlgn val="ctr"/>
        <c:lblOffset val="100"/>
        <c:noMultiLvlLbl val="0"/>
      </c:catAx>
      <c:valAx>
        <c:axId val="202786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786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'prema mjestu nastanka'!$B$13</c:f>
              <c:strCache>
                <c:ptCount val="1"/>
                <c:pt idx="0">
                  <c:v>Broj ozlijeđenih radnika na mjestu obavljanja poslova i radnih zadataka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nastanka'!$C$12:$G$12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nastanka'!$C$13:$G$13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'prema mjestu nastanka'!$B$14</c:f>
              <c:strCache>
                <c:ptCount val="1"/>
                <c:pt idx="0">
                  <c:v>Broj ozlijeđenih radnika izvan mjesta rada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nastanka'!$C$12:$G$12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38208"/>
        <c:axId val="201238600"/>
        <c:axId val="0"/>
      </c:bar3DChart>
      <c:catAx>
        <c:axId val="201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1238600"/>
        <c:crosses val="autoZero"/>
        <c:auto val="1"/>
        <c:lblAlgn val="ctr"/>
        <c:lblOffset val="100"/>
        <c:noMultiLvlLbl val="0"/>
      </c:catAx>
      <c:valAx>
        <c:axId val="201238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1238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'prema mjestu nastanka'!$B$20</c:f>
              <c:strCache>
                <c:ptCount val="1"/>
                <c:pt idx="0">
                  <c:v>Na putu na mjesto rada ili povratku sa mjesta rada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nastanka'!$C$19:$G$19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nastanka'!$C$20:$G$20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'prema mjestu nastanka'!$B$21</c:f>
              <c:strCache>
                <c:ptCount val="1"/>
                <c:pt idx="0">
                  <c:v>Na službenom putu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nastanka'!$C$19:$G$19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nastanka'!$C$21:$G$21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'prema mjestu nastanka'!$B$22</c:f>
              <c:strCache>
                <c:ptCount val="1"/>
                <c:pt idx="0">
                  <c:v>Na drugom mjestu prilikom obavljanja radnih zadataka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nastanka'!$C$19:$G$19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nastanka'!$C$22:$G$22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39776"/>
        <c:axId val="201240168"/>
        <c:axId val="0"/>
      </c:bar3DChart>
      <c:catAx>
        <c:axId val="20123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1240168"/>
        <c:crosses val="autoZero"/>
        <c:auto val="1"/>
        <c:lblAlgn val="ctr"/>
        <c:lblOffset val="100"/>
        <c:noMultiLvlLbl val="0"/>
      </c:catAx>
      <c:valAx>
        <c:axId val="201240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123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3379661434938E-2"/>
          <c:y val="1.4588365697315723E-2"/>
          <c:w val="0.86362655674752065"/>
          <c:h val="0.82823770534659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'prema vrsti ozljeda'!$D$52:$D$53</c:f>
              <c:strCache>
                <c:ptCount val="2"/>
                <c:pt idx="1">
                  <c:v>2013.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ozljeda'!$D$54:$D$67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'prema vrsti ozljeda'!$E$52:$E$53</c:f>
              <c:strCache>
                <c:ptCount val="2"/>
                <c:pt idx="1">
                  <c:v>2014.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ozljeda'!$E$54:$E$67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'prema vrsti ozljeda'!$F$52:$F$53</c:f>
              <c:strCache>
                <c:ptCount val="2"/>
                <c:pt idx="1">
                  <c:v>2015.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ozljeda'!$F$54:$F$67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'prema vrsti ozljeda'!$G$52:$G$53</c:f>
              <c:strCache>
                <c:ptCount val="2"/>
                <c:pt idx="1">
                  <c:v>2016.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ozljeda'!$G$54:$G$67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'prema vrsti ozljeda'!$H$52:$H$53</c:f>
              <c:strCache>
                <c:ptCount val="2"/>
                <c:pt idx="1">
                  <c:v>2017.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ozljeda'!$H$54:$H$67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40952"/>
        <c:axId val="203106288"/>
      </c:barChart>
      <c:catAx>
        <c:axId val="20124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106288"/>
        <c:crosses val="autoZero"/>
        <c:auto val="1"/>
        <c:lblAlgn val="ctr"/>
        <c:lblOffset val="100"/>
        <c:noMultiLvlLbl val="0"/>
      </c:catAx>
      <c:valAx>
        <c:axId val="20310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1240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664404868854466"/>
          <c:y val="0.29258002112285764"/>
          <c:w val="7.121168243231335E-2"/>
          <c:h val="0.2401449320826928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'ozlijeđeni dio tijela'!$C$3</c:f>
              <c:strCache>
                <c:ptCount val="1"/>
                <c:pt idx="0">
                  <c:v>Ozlijeđeni dio tijela, nespecifično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tijela'!$D$3:$H$3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'ozlijeđeni dio tijela'!$C$4</c:f>
              <c:strCache>
                <c:ptCount val="1"/>
                <c:pt idx="0">
                  <c:v>Glava, nespecifično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tijela'!$D$4:$H$4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'ozlijeđeni dio tijela'!$C$5</c:f>
              <c:strCache>
                <c:ptCount val="1"/>
                <c:pt idx="0">
                  <c:v>Glava (Caput) mozak i lubanjski živci i žile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tijela'!$D$5:$H$5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'ozlijeđeni dio tijela'!$C$6</c:f>
              <c:strCache>
                <c:ptCount val="1"/>
                <c:pt idx="0">
                  <c:v>Područje lica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tijela'!$D$6:$H$6</c:f>
              <c:numCache>
                <c:formatCode>General</c:formatCode>
                <c:ptCount val="5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'ozlijeđeni dio tijela'!$C$7</c:f>
              <c:strCache>
                <c:ptCount val="1"/>
                <c:pt idx="0">
                  <c:v>Oko (oči)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tijela'!$D$7:$H$7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'ozlijeđeni dio tijela'!$C$8</c:f>
              <c:strCache>
                <c:ptCount val="1"/>
                <c:pt idx="0">
                  <c:v>Uho (uši)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tijela'!$D$8:$H$8</c:f>
              <c:numCache>
                <c:formatCode>General</c:formatCode>
                <c:ptCount val="5"/>
              </c:numCache>
            </c:numRef>
          </c:val>
        </c:ser>
        <c:ser>
          <c:idx val="6"/>
          <c:order val="6"/>
          <c:tx>
            <c:strRef>
              <c:f>'ozlijeđeni dio tijela'!$C$9</c:f>
              <c:strCache>
                <c:ptCount val="1"/>
                <c:pt idx="0">
                  <c:v>Zubi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tijela'!$D$9:$H$9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</c:ser>
        <c:ser>
          <c:idx val="7"/>
          <c:order val="7"/>
          <c:tx>
            <c:strRef>
              <c:f>'ozlijeđeni dio tijela'!$C$10</c:f>
              <c:strCache>
                <c:ptCount val="1"/>
                <c:pt idx="0">
                  <c:v>Glava, povrijeđeni na više mjesta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tijela'!$D$10:$H$10</c:f>
              <c:numCache>
                <c:formatCode>General</c:formatCode>
                <c:ptCount val="5"/>
              </c:numCache>
            </c:numRef>
          </c:val>
        </c:ser>
        <c:ser>
          <c:idx val="8"/>
          <c:order val="8"/>
          <c:tx>
            <c:strRef>
              <c:f>'ozlijeđeni dio tijela'!$C$11</c:f>
              <c:strCache>
                <c:ptCount val="1"/>
                <c:pt idx="0">
                  <c:v>Glava, drugi dijelovi ne spomenuti gore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tijela'!$D$11:$H$11</c:f>
              <c:numCache>
                <c:formatCode>General</c:formatCode>
                <c:ptCount val="5"/>
              </c:numCache>
            </c:numRef>
          </c:val>
        </c:ser>
        <c:ser>
          <c:idx val="9"/>
          <c:order val="9"/>
          <c:tx>
            <c:strRef>
              <c:f>'ozlijeđeni dio tijela'!$C$12</c:f>
              <c:strCache>
                <c:ptCount val="1"/>
                <c:pt idx="0">
                  <c:v>Vrat, uključivo kralježnicu i vratne kralješke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tijela'!$D$12:$H$12</c:f>
              <c:numCache>
                <c:formatCode>General</c:formatCode>
                <c:ptCount val="5"/>
                <c:pt idx="1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'ozlijeđeni dio tijela'!$C$13</c:f>
              <c:strCache>
                <c:ptCount val="1"/>
                <c:pt idx="0">
                  <c:v>Vrat, uključujući kralježnicu i vratne kralješke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tijela'!$D$13:$H$13</c:f>
              <c:numCache>
                <c:formatCode>General</c:formatCode>
                <c:ptCount val="5"/>
                <c:pt idx="2">
                  <c:v>2</c:v>
                </c:pt>
                <c:pt idx="4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'ozlijeđeni dio tijela'!$C$14</c:f>
              <c:strCache>
                <c:ptCount val="1"/>
                <c:pt idx="0">
                  <c:v>Vrat, ostali dijelovi ne spomenuti gore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tijela'!$D$14:$H$14</c:f>
              <c:numCache>
                <c:formatCode>General</c:formatCode>
                <c:ptCount val="5"/>
              </c:numCache>
            </c:numRef>
          </c:val>
        </c:ser>
        <c:ser>
          <c:idx val="12"/>
          <c:order val="12"/>
          <c:tx>
            <c:strRef>
              <c:f>'ozlijeđeni dio tijela'!$C$15</c:f>
              <c:strCache>
                <c:ptCount val="1"/>
                <c:pt idx="0">
                  <c:v>Leđa, uključivo kralježnicu i vratne kralješke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tijela'!$D$15:$H$15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'ozlijeđeni dio tijela'!$C$16</c:f>
              <c:strCache>
                <c:ptCount val="1"/>
                <c:pt idx="0">
                  <c:v>Leđa, uključujući kralježnicu i vratne kralješke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tijela'!$D$16:$H$16</c:f>
              <c:numCache>
                <c:formatCode>General</c:formatCode>
                <c:ptCount val="5"/>
              </c:numCache>
            </c:numRef>
          </c:val>
        </c:ser>
        <c:ser>
          <c:idx val="14"/>
          <c:order val="14"/>
          <c:tx>
            <c:strRef>
              <c:f>'ozlijeđeni dio tijela'!$C$17</c:f>
              <c:strCache>
                <c:ptCount val="1"/>
                <c:pt idx="0">
                  <c:v>Leđa, ostali dijelovi ne spomenuti gore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tijela'!$D$17:$H$17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'ozlijeđeni dio tijela'!$C$18</c:f>
              <c:strCache>
                <c:ptCount val="1"/>
                <c:pt idx="0">
                  <c:v>Trup i organi, nespecificirano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tijela'!$D$18:$H$18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'ozlijeđeni dio tijela'!$C$19</c:f>
              <c:strCache>
                <c:ptCount val="1"/>
                <c:pt idx="0">
                  <c:v>Rebra, rebra uključujući zglobove i ramena lopatice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tijela'!$D$19:$H$19</c:f>
              <c:numCache>
                <c:formatCode>General</c:formatCode>
                <c:ptCount val="5"/>
              </c:numCache>
            </c:numRef>
          </c:val>
        </c:ser>
        <c:ser>
          <c:idx val="17"/>
          <c:order val="17"/>
          <c:tx>
            <c:strRef>
              <c:f>'ozlijeđeni dio tijela'!$C$20</c:f>
              <c:strCache>
                <c:ptCount val="1"/>
                <c:pt idx="0">
                  <c:v>Područje prsa uključujući organe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tijela'!$D$20:$H$20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'ozlijeđeni dio tijela'!$C$21</c:f>
              <c:strCache>
                <c:ptCount val="1"/>
                <c:pt idx="0">
                  <c:v>Zdjelica, područje trbuha uključujući organe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tijela'!$D$21:$H$21</c:f>
              <c:numCache>
                <c:formatCode>General</c:formatCode>
                <c:ptCount val="5"/>
              </c:numCache>
            </c:numRef>
          </c:val>
        </c:ser>
        <c:ser>
          <c:idx val="19"/>
          <c:order val="19"/>
          <c:tx>
            <c:strRef>
              <c:f>'ozlijeđeni dio tijela'!$C$22</c:f>
              <c:strCache>
                <c:ptCount val="1"/>
                <c:pt idx="0">
                  <c:v>Trup, povrijeđen na više mjesta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tijela'!$D$22:$H$22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'ozlijeđeni dio tijela'!$C$23</c:f>
              <c:strCache>
                <c:ptCount val="1"/>
                <c:pt idx="0">
                  <c:v>Trup, ostali dijelovi koji nisu spomenuti gore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tijela'!$D$23:$H$23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'ozlijeđeni dio tijela'!$C$24</c:f>
              <c:strCache>
                <c:ptCount val="1"/>
                <c:pt idx="0">
                  <c:v>Gornji ekstremiteti, nespecificirano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tijela'!$D$24:$H$24</c:f>
              <c:numCache>
                <c:formatCode>General</c:formatCode>
                <c:ptCount val="5"/>
              </c:numCache>
            </c:numRef>
          </c:val>
        </c:ser>
        <c:ser>
          <c:idx val="22"/>
          <c:order val="22"/>
          <c:tx>
            <c:strRef>
              <c:f>'ozlijeđeni dio tijela'!$C$25</c:f>
              <c:strCache>
                <c:ptCount val="1"/>
                <c:pt idx="0">
                  <c:v>Ramena i rameni zglobovi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tijela'!$D$25:$H$25</c:f>
              <c:numCache>
                <c:formatCode>General</c:formatCode>
                <c:ptCount val="5"/>
                <c:pt idx="1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'ozlijeđeni dio tijela'!$C$26</c:f>
              <c:strCache>
                <c:ptCount val="1"/>
                <c:pt idx="0">
                  <c:v>Ruka, uključujući lakat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tijela'!$D$26:$H$26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</c:ser>
        <c:ser>
          <c:idx val="24"/>
          <c:order val="24"/>
          <c:tx>
            <c:strRef>
              <c:f>'ozlijeđeni dio tijela'!$C$27</c:f>
              <c:strCache>
                <c:ptCount val="1"/>
                <c:pt idx="0">
                  <c:v>Šaka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tijela'!$D$27:$H$27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'ozlijeđeni dio tijela'!$C$28</c:f>
              <c:strCache>
                <c:ptCount val="1"/>
                <c:pt idx="0">
                  <c:v>Prst (prsti)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tijela'!$D$28:$H$28</c:f>
              <c:numCache>
                <c:formatCode>General</c:formatCode>
                <c:ptCount val="5"/>
              </c:numCache>
            </c:numRef>
          </c:val>
        </c:ser>
        <c:ser>
          <c:idx val="26"/>
          <c:order val="26"/>
          <c:tx>
            <c:strRef>
              <c:f>'ozlijeđeni dio tijela'!$C$29</c:f>
              <c:strCache>
                <c:ptCount val="1"/>
                <c:pt idx="0">
                  <c:v>Ručni zglob - zapešće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tijela'!$D$29:$H$29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'ozlijeđeni dio tijela'!$C$30</c:f>
              <c:strCache>
                <c:ptCount val="1"/>
                <c:pt idx="0">
                  <c:v>Gornji ekstremiteti, povrijeđeni na više mjesta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tijela'!$D$30:$H$30</c:f>
              <c:numCache>
                <c:formatCode>General</c:formatCode>
                <c:ptCount val="5"/>
              </c:numCache>
            </c:numRef>
          </c:val>
        </c:ser>
        <c:ser>
          <c:idx val="28"/>
          <c:order val="28"/>
          <c:tx>
            <c:strRef>
              <c:f>'ozlijeđeni dio tijela'!$C$31</c:f>
              <c:strCache>
                <c:ptCount val="1"/>
                <c:pt idx="0">
                  <c:v>Gornji ekstremiteti, ostali dijelovi koji nisu spom. gore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tijela'!$D$31:$H$31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'ozlijeđeni dio tijela'!$C$32</c:f>
              <c:strCache>
                <c:ptCount val="1"/>
                <c:pt idx="0">
                  <c:v>Donji ekstreminteti, nespecificirano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tijela'!$D$32:$H$32</c:f>
              <c:numCache>
                <c:formatCode>General</c:formatCode>
                <c:ptCount val="5"/>
              </c:numCache>
            </c:numRef>
          </c:val>
        </c:ser>
        <c:ser>
          <c:idx val="30"/>
          <c:order val="30"/>
          <c:tx>
            <c:strRef>
              <c:f>'ozlijeđeni dio tijela'!$C$33</c:f>
              <c:strCache>
                <c:ptCount val="1"/>
                <c:pt idx="0">
                  <c:v>Kuk i zglobovi kuka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tijela'!$D$33:$H$33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</c:ser>
        <c:ser>
          <c:idx val="31"/>
          <c:order val="31"/>
          <c:tx>
            <c:strRef>
              <c:f>'ozlijeđeni dio tijela'!$C$34</c:f>
              <c:strCache>
                <c:ptCount val="1"/>
                <c:pt idx="0">
                  <c:v>Noga, uključujući koljeno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tijela'!$D$34:$H$34</c:f>
              <c:numCache>
                <c:formatCode>General</c:formatCode>
                <c:ptCount val="5"/>
              </c:numCache>
            </c:numRef>
          </c:val>
        </c:ser>
        <c:ser>
          <c:idx val="32"/>
          <c:order val="32"/>
          <c:tx>
            <c:strRef>
              <c:f>'ozlijeđeni dio tijela'!$C$35</c:f>
              <c:strCache>
                <c:ptCount val="1"/>
                <c:pt idx="0">
                  <c:v>Gležanj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tijela'!$D$35:$H$35</c:f>
              <c:numCache>
                <c:formatCode>General</c:formatCode>
                <c:ptCount val="5"/>
              </c:numCache>
            </c:numRef>
          </c:val>
        </c:ser>
        <c:ser>
          <c:idx val="33"/>
          <c:order val="33"/>
          <c:tx>
            <c:strRef>
              <c:f>'ozlijeđeni dio tijela'!$C$36</c:f>
              <c:strCache>
                <c:ptCount val="1"/>
                <c:pt idx="0">
                  <c:v>Stopalo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tijela'!$D$36:$H$36</c:f>
              <c:numCache>
                <c:formatCode>General</c:formatCode>
                <c:ptCount val="5"/>
                <c:pt idx="3">
                  <c:v>1</c:v>
                </c:pt>
              </c:numCache>
            </c:numRef>
          </c:val>
        </c:ser>
        <c:ser>
          <c:idx val="34"/>
          <c:order val="34"/>
          <c:tx>
            <c:strRef>
              <c:f>'ozlijeđeni dio tijela'!$C$37</c:f>
              <c:strCache>
                <c:ptCount val="1"/>
                <c:pt idx="0">
                  <c:v>Nožni prst (prsti)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tijela'!$D$37:$H$37</c:f>
              <c:numCache>
                <c:formatCode>General</c:formatCode>
                <c:ptCount val="5"/>
              </c:numCache>
            </c:numRef>
          </c:val>
        </c:ser>
        <c:ser>
          <c:idx val="35"/>
          <c:order val="35"/>
          <c:tx>
            <c:strRef>
              <c:f>'ozlijeđeni dio tijela'!$C$38</c:f>
              <c:strCache>
                <c:ptCount val="1"/>
                <c:pt idx="0">
                  <c:v>Donji ekstremiteti, povrijeđeni na više mjesta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tijela'!$D$38:$H$38</c:f>
              <c:numCache>
                <c:formatCode>General</c:formatCode>
                <c:ptCount val="5"/>
                <c:pt idx="1">
                  <c:v>1</c:v>
                </c:pt>
              </c:numCache>
            </c:numRef>
          </c:val>
        </c:ser>
        <c:ser>
          <c:idx val="36"/>
          <c:order val="36"/>
          <c:tx>
            <c:strRef>
              <c:f>'ozlijeđeni dio tijela'!$C$39</c:f>
              <c:strCache>
                <c:ptCount val="1"/>
                <c:pt idx="0">
                  <c:v>Donji ekstreminteti, ostali dijelovi koji nisu spom. gore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tijela'!$D$39:$H$39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</c:ser>
        <c:ser>
          <c:idx val="37"/>
          <c:order val="37"/>
          <c:tx>
            <c:strRef>
              <c:f>'ozlijeđeni dio tijela'!$C$40</c:f>
              <c:strCache>
                <c:ptCount val="1"/>
                <c:pt idx="0">
                  <c:v>Cijelo tijelo višestruko povrijeđeno, nespecificirano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tijela'!$D$40:$H$40</c:f>
              <c:numCache>
                <c:formatCode>General</c:formatCode>
                <c:ptCount val="5"/>
              </c:numCache>
            </c:numRef>
          </c:val>
        </c:ser>
        <c:ser>
          <c:idx val="38"/>
          <c:order val="38"/>
          <c:tx>
            <c:strRef>
              <c:f>'ozlijeđeni dio tijela'!$C$41</c:f>
              <c:strCache>
                <c:ptCount val="1"/>
                <c:pt idx="0">
                  <c:v>Cijelo tijelo (sustavne posljedice)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tijela'!$D$41:$H$41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ser>
          <c:idx val="39"/>
          <c:order val="39"/>
          <c:tx>
            <c:strRef>
              <c:f>'ozlijeđeni dio tijela'!$C$42</c:f>
              <c:strCache>
                <c:ptCount val="1"/>
                <c:pt idx="0">
                  <c:v>Višestruke povrede tijela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tijela'!$D$42:$H$42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</c:ser>
        <c:ser>
          <c:idx val="40"/>
          <c:order val="40"/>
          <c:tx>
            <c:strRef>
              <c:f>'ozlijeđeni dio tijela'!$C$43</c:f>
              <c:strCache>
                <c:ptCount val="1"/>
                <c:pt idx="0">
                  <c:v>Povrede drugih dijelova tijela, koji nisu ranije spomenuti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tijela'!$D$43:$H$43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107072"/>
        <c:axId val="203107464"/>
      </c:barChart>
      <c:catAx>
        <c:axId val="20310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107464"/>
        <c:crosses val="autoZero"/>
        <c:auto val="1"/>
        <c:lblAlgn val="ctr"/>
        <c:lblOffset val="100"/>
        <c:noMultiLvlLbl val="0"/>
      </c:catAx>
      <c:valAx>
        <c:axId val="20310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3107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'ozlijeđeni dio tijela'!$D$46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'ozlijeđeni dio tijela'!$C$47:$C$87</c:f>
              <c:strCache>
                <c:ptCount val="41"/>
                <c:pt idx="0">
                  <c:v>Ozlijeđeni dio tijela, nespecifično</c:v>
                </c:pt>
                <c:pt idx="1">
                  <c:v>Glava, nespecifično</c:v>
                </c:pt>
                <c:pt idx="2">
                  <c:v>Glava (Caput) mozak i lubanjski živci i žile</c:v>
                </c:pt>
                <c:pt idx="3">
                  <c:v>Područje lica</c:v>
                </c:pt>
                <c:pt idx="4">
                  <c:v>Oko (oči)</c:v>
                </c:pt>
                <c:pt idx="5">
                  <c:v>Uho (uši)</c:v>
                </c:pt>
                <c:pt idx="6">
                  <c:v>Zubi</c:v>
                </c:pt>
                <c:pt idx="7">
                  <c:v>Glava, povrijeđeni na više mjesta</c:v>
                </c:pt>
                <c:pt idx="8">
                  <c:v>Glava, drugi dijelovi ne spomenuti gore</c:v>
                </c:pt>
                <c:pt idx="9">
                  <c:v>Vrat, uključivo kralježnicu i vratne kralješke</c:v>
                </c:pt>
                <c:pt idx="10">
                  <c:v>Vrat, uključujući kralježnicu i vratne kralješke</c:v>
                </c:pt>
                <c:pt idx="11">
                  <c:v>Vrat, ostali dijelovi ne spomenuti gore</c:v>
                </c:pt>
                <c:pt idx="12">
                  <c:v>Leđa, uključivo kralježnicu i vratne kralješke</c:v>
                </c:pt>
                <c:pt idx="13">
                  <c:v>Leđa, uključujući kralježnicu i vratne kralješke</c:v>
                </c:pt>
                <c:pt idx="14">
                  <c:v>Leđa, ostali dijelovi ne spomenuti gore</c:v>
                </c:pt>
                <c:pt idx="15">
                  <c:v>Trup i organi, nespecificirano</c:v>
                </c:pt>
                <c:pt idx="16">
                  <c:v>Rebra, rebra uključujući zglobove i ramena lopatice</c:v>
                </c:pt>
                <c:pt idx="17">
                  <c:v>Područje prsa uključujući organe</c:v>
                </c:pt>
                <c:pt idx="18">
                  <c:v>Zdjelica, područje trbuha uključujući organe</c:v>
                </c:pt>
                <c:pt idx="19">
                  <c:v>Trup, povrijeđen na više mjesta</c:v>
                </c:pt>
                <c:pt idx="20">
                  <c:v>Trup, ostali dijelovi koji nisu spomenuti gore</c:v>
                </c:pt>
                <c:pt idx="21">
                  <c:v>Gornji ekstremiteti, nespecificirano</c:v>
                </c:pt>
                <c:pt idx="22">
                  <c:v>Ramena i rameni zglobovi</c:v>
                </c:pt>
                <c:pt idx="23">
                  <c:v>Ruka, uključujući lakat</c:v>
                </c:pt>
                <c:pt idx="24">
                  <c:v>Šaka</c:v>
                </c:pt>
                <c:pt idx="25">
                  <c:v>Prst (prsti)</c:v>
                </c:pt>
                <c:pt idx="26">
                  <c:v>Ručni zglob - zapešće</c:v>
                </c:pt>
                <c:pt idx="27">
                  <c:v>Gornji ekstremiteti, povrijeđeni na više mjesta</c:v>
                </c:pt>
                <c:pt idx="28">
                  <c:v>Gornji ekstremiteti, ostali dijelovi koji nisu spom. gore</c:v>
                </c:pt>
                <c:pt idx="29">
                  <c:v>Donji ekstreminteti, nespecificirano</c:v>
                </c:pt>
                <c:pt idx="30">
                  <c:v>Kuk i zglobovi kuka</c:v>
                </c:pt>
                <c:pt idx="31">
                  <c:v>Noga, uključujući koljeno</c:v>
                </c:pt>
                <c:pt idx="32">
                  <c:v>Gležanj</c:v>
                </c:pt>
                <c:pt idx="33">
                  <c:v>Stopalo</c:v>
                </c:pt>
                <c:pt idx="34">
                  <c:v>Nožni prst (prsti)</c:v>
                </c:pt>
                <c:pt idx="35">
                  <c:v>Donji ekstremiteti, povrijeđeni na više mjesta</c:v>
                </c:pt>
                <c:pt idx="36">
                  <c:v>Donji ekstreminteti, ostali dijelovi koji nisu spom. gore</c:v>
                </c:pt>
                <c:pt idx="37">
                  <c:v>Cijelo tijelo višestruko povrijeđeno, nespecificirano</c:v>
                </c:pt>
                <c:pt idx="38">
                  <c:v>Cijelo tijelo (sustavne posljedice)</c:v>
                </c:pt>
                <c:pt idx="39">
                  <c:v>Višestruke povrede tijela</c:v>
                </c:pt>
                <c:pt idx="40">
                  <c:v>Povrede drugih dijelova tijela, koji nisu ranije spomenuti</c:v>
                </c:pt>
              </c:strCache>
            </c:strRef>
          </c:cat>
          <c:val>
            <c:numRef>
              <c:f>'ozlijeđeni dio tijela'!$D$47:$D$87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39384"/>
        <c:axId val="201237816"/>
        <c:axId val="0"/>
      </c:bar3DChart>
      <c:catAx>
        <c:axId val="201239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1237816"/>
        <c:crosses val="autoZero"/>
        <c:auto val="1"/>
        <c:lblAlgn val="ctr"/>
        <c:lblOffset val="100"/>
        <c:noMultiLvlLbl val="0"/>
      </c:catAx>
      <c:valAx>
        <c:axId val="201237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1239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</xdr:row>
      <xdr:rowOff>171450</xdr:rowOff>
    </xdr:from>
    <xdr:to>
      <xdr:col>17</xdr:col>
      <xdr:colOff>457200</xdr:colOff>
      <xdr:row>17</xdr:row>
      <xdr:rowOff>219075</xdr:rowOff>
    </xdr:to>
    <xdr:graphicFrame macro="">
      <xdr:nvGraphicFramePr>
        <xdr:cNvPr id="2720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17</xdr:row>
      <xdr:rowOff>304800</xdr:rowOff>
    </xdr:from>
    <xdr:to>
      <xdr:col>17</xdr:col>
      <xdr:colOff>466725</xdr:colOff>
      <xdr:row>33</xdr:row>
      <xdr:rowOff>76200</xdr:rowOff>
    </xdr:to>
    <xdr:graphicFrame macro="">
      <xdr:nvGraphicFramePr>
        <xdr:cNvPr id="2721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34</xdr:row>
      <xdr:rowOff>95250</xdr:rowOff>
    </xdr:from>
    <xdr:to>
      <xdr:col>17</xdr:col>
      <xdr:colOff>466725</xdr:colOff>
      <xdr:row>55</xdr:row>
      <xdr:rowOff>38100</xdr:rowOff>
    </xdr:to>
    <xdr:graphicFrame macro="">
      <xdr:nvGraphicFramePr>
        <xdr:cNvPr id="2722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39</xdr:row>
      <xdr:rowOff>123825</xdr:rowOff>
    </xdr:from>
    <xdr:to>
      <xdr:col>7</xdr:col>
      <xdr:colOff>381000</xdr:colOff>
      <xdr:row>62</xdr:row>
      <xdr:rowOff>133350</xdr:rowOff>
    </xdr:to>
    <xdr:graphicFrame macro="">
      <xdr:nvGraphicFramePr>
        <xdr:cNvPr id="2723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104775</xdr:rowOff>
    </xdr:from>
    <xdr:to>
      <xdr:col>16</xdr:col>
      <xdr:colOff>409575</xdr:colOff>
      <xdr:row>22</xdr:row>
      <xdr:rowOff>114300</xdr:rowOff>
    </xdr:to>
    <xdr:graphicFrame macro="">
      <xdr:nvGraphicFramePr>
        <xdr:cNvPr id="21631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9525</xdr:rowOff>
    </xdr:from>
    <xdr:to>
      <xdr:col>16</xdr:col>
      <xdr:colOff>47625</xdr:colOff>
      <xdr:row>21</xdr:row>
      <xdr:rowOff>123825</xdr:rowOff>
    </xdr:to>
    <xdr:graphicFrame macro="">
      <xdr:nvGraphicFramePr>
        <xdr:cNvPr id="15485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295275</xdr:rowOff>
    </xdr:from>
    <xdr:to>
      <xdr:col>16</xdr:col>
      <xdr:colOff>19050</xdr:colOff>
      <xdr:row>20</xdr:row>
      <xdr:rowOff>104775</xdr:rowOff>
    </xdr:to>
    <xdr:graphicFrame macro="">
      <xdr:nvGraphicFramePr>
        <xdr:cNvPr id="16600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104775</xdr:rowOff>
    </xdr:from>
    <xdr:to>
      <xdr:col>18</xdr:col>
      <xdr:colOff>495300</xdr:colOff>
      <xdr:row>20</xdr:row>
      <xdr:rowOff>161925</xdr:rowOff>
    </xdr:to>
    <xdr:graphicFrame macro="">
      <xdr:nvGraphicFramePr>
        <xdr:cNvPr id="17619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438150</xdr:rowOff>
    </xdr:from>
    <xdr:to>
      <xdr:col>15</xdr:col>
      <xdr:colOff>104775</xdr:colOff>
      <xdr:row>23</xdr:row>
      <xdr:rowOff>9525</xdr:rowOff>
    </xdr:to>
    <xdr:graphicFrame macro="">
      <xdr:nvGraphicFramePr>
        <xdr:cNvPr id="18638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6</xdr:row>
      <xdr:rowOff>85725</xdr:rowOff>
    </xdr:from>
    <xdr:to>
      <xdr:col>17</xdr:col>
      <xdr:colOff>2152650</xdr:colOff>
      <xdr:row>29</xdr:row>
      <xdr:rowOff>123825</xdr:rowOff>
    </xdr:to>
    <xdr:graphicFrame macro="">
      <xdr:nvGraphicFramePr>
        <xdr:cNvPr id="19571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15</xdr:row>
      <xdr:rowOff>0</xdr:rowOff>
    </xdr:from>
    <xdr:to>
      <xdr:col>9</xdr:col>
      <xdr:colOff>114300</xdr:colOff>
      <xdr:row>35</xdr:row>
      <xdr:rowOff>0</xdr:rowOff>
    </xdr:to>
    <xdr:graphicFrame macro="">
      <xdr:nvGraphicFramePr>
        <xdr:cNvPr id="20600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90</xdr:row>
      <xdr:rowOff>190500</xdr:rowOff>
    </xdr:from>
    <xdr:to>
      <xdr:col>9</xdr:col>
      <xdr:colOff>123825</xdr:colOff>
      <xdr:row>118</xdr:row>
      <xdr:rowOff>171450</xdr:rowOff>
    </xdr:to>
    <xdr:graphicFrame macro="">
      <xdr:nvGraphicFramePr>
        <xdr:cNvPr id="3013651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276225</xdr:rowOff>
    </xdr:from>
    <xdr:to>
      <xdr:col>18</xdr:col>
      <xdr:colOff>285750</xdr:colOff>
      <xdr:row>18</xdr:row>
      <xdr:rowOff>85725</xdr:rowOff>
    </xdr:to>
    <xdr:graphicFrame macro="">
      <xdr:nvGraphicFramePr>
        <xdr:cNvPr id="3399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19</xdr:row>
      <xdr:rowOff>133350</xdr:rowOff>
    </xdr:from>
    <xdr:to>
      <xdr:col>18</xdr:col>
      <xdr:colOff>285750</xdr:colOff>
      <xdr:row>40</xdr:row>
      <xdr:rowOff>114300</xdr:rowOff>
    </xdr:to>
    <xdr:graphicFrame macro="">
      <xdr:nvGraphicFramePr>
        <xdr:cNvPr id="3400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2</xdr:row>
      <xdr:rowOff>104775</xdr:rowOff>
    </xdr:from>
    <xdr:to>
      <xdr:col>19</xdr:col>
      <xdr:colOff>333375</xdr:colOff>
      <xdr:row>25</xdr:row>
      <xdr:rowOff>161925</xdr:rowOff>
    </xdr:to>
    <xdr:graphicFrame macro="">
      <xdr:nvGraphicFramePr>
        <xdr:cNvPr id="4258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</xdr:row>
      <xdr:rowOff>9525</xdr:rowOff>
    </xdr:from>
    <xdr:to>
      <xdr:col>20</xdr:col>
      <xdr:colOff>76200</xdr:colOff>
      <xdr:row>19</xdr:row>
      <xdr:rowOff>66675</xdr:rowOff>
    </xdr:to>
    <xdr:graphicFrame macro="">
      <xdr:nvGraphicFramePr>
        <xdr:cNvPr id="5417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20</xdr:row>
      <xdr:rowOff>47625</xdr:rowOff>
    </xdr:from>
    <xdr:to>
      <xdr:col>19</xdr:col>
      <xdr:colOff>333375</xdr:colOff>
      <xdr:row>41</xdr:row>
      <xdr:rowOff>123825</xdr:rowOff>
    </xdr:to>
    <xdr:graphicFrame macro="">
      <xdr:nvGraphicFramePr>
        <xdr:cNvPr id="5418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114300</xdr:rowOff>
    </xdr:from>
    <xdr:to>
      <xdr:col>19</xdr:col>
      <xdr:colOff>238125</xdr:colOff>
      <xdr:row>19</xdr:row>
      <xdr:rowOff>619125</xdr:rowOff>
    </xdr:to>
    <xdr:graphicFrame macro="">
      <xdr:nvGraphicFramePr>
        <xdr:cNvPr id="6436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20</xdr:row>
      <xdr:rowOff>85725</xdr:rowOff>
    </xdr:from>
    <xdr:to>
      <xdr:col>19</xdr:col>
      <xdr:colOff>304800</xdr:colOff>
      <xdr:row>38</xdr:row>
      <xdr:rowOff>47625</xdr:rowOff>
    </xdr:to>
    <xdr:graphicFrame macro="">
      <xdr:nvGraphicFramePr>
        <xdr:cNvPr id="6437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</xdr:row>
      <xdr:rowOff>152400</xdr:rowOff>
    </xdr:from>
    <xdr:to>
      <xdr:col>20</xdr:col>
      <xdr:colOff>114300</xdr:colOff>
      <xdr:row>12</xdr:row>
      <xdr:rowOff>381000</xdr:rowOff>
    </xdr:to>
    <xdr:graphicFrame macro="">
      <xdr:nvGraphicFramePr>
        <xdr:cNvPr id="7364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13</xdr:row>
      <xdr:rowOff>9525</xdr:rowOff>
    </xdr:from>
    <xdr:to>
      <xdr:col>19</xdr:col>
      <xdr:colOff>476250</xdr:colOff>
      <xdr:row>35</xdr:row>
      <xdr:rowOff>95250</xdr:rowOff>
    </xdr:to>
    <xdr:graphicFrame macro="">
      <xdr:nvGraphicFramePr>
        <xdr:cNvPr id="7365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</xdr:row>
      <xdr:rowOff>257175</xdr:rowOff>
    </xdr:from>
    <xdr:to>
      <xdr:col>19</xdr:col>
      <xdr:colOff>152400</xdr:colOff>
      <xdr:row>19</xdr:row>
      <xdr:rowOff>104775</xdr:rowOff>
    </xdr:to>
    <xdr:graphicFrame macro="">
      <xdr:nvGraphicFramePr>
        <xdr:cNvPr id="9477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20</xdr:row>
      <xdr:rowOff>9525</xdr:rowOff>
    </xdr:from>
    <xdr:to>
      <xdr:col>18</xdr:col>
      <xdr:colOff>257175</xdr:colOff>
      <xdr:row>41</xdr:row>
      <xdr:rowOff>57150</xdr:rowOff>
    </xdr:to>
    <xdr:graphicFrame macro="">
      <xdr:nvGraphicFramePr>
        <xdr:cNvPr id="9478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</xdr:row>
      <xdr:rowOff>104775</xdr:rowOff>
    </xdr:from>
    <xdr:to>
      <xdr:col>14</xdr:col>
      <xdr:colOff>514350</xdr:colOff>
      <xdr:row>22</xdr:row>
      <xdr:rowOff>57150</xdr:rowOff>
    </xdr:to>
    <xdr:graphicFrame macro="">
      <xdr:nvGraphicFramePr>
        <xdr:cNvPr id="10277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</xdr:row>
      <xdr:rowOff>28575</xdr:rowOff>
    </xdr:from>
    <xdr:to>
      <xdr:col>17</xdr:col>
      <xdr:colOff>114300</xdr:colOff>
      <xdr:row>21</xdr:row>
      <xdr:rowOff>0</xdr:rowOff>
    </xdr:to>
    <xdr:graphicFrame macro="">
      <xdr:nvGraphicFramePr>
        <xdr:cNvPr id="1139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T3" sqref="T3"/>
    </sheetView>
  </sheetViews>
  <sheetFormatPr defaultRowHeight="15" x14ac:dyDescent="0.25"/>
  <cols>
    <col min="2" max="2" width="38.85546875" customWidth="1"/>
    <col min="3" max="3" width="11.42578125" bestFit="1" customWidth="1"/>
  </cols>
  <sheetData>
    <row r="1" spans="1:12" s="1" customFormat="1" ht="15" customHeight="1" x14ac:dyDescent="0.25">
      <c r="A1" s="168" t="s">
        <v>15</v>
      </c>
      <c r="B1" s="166" t="s">
        <v>16</v>
      </c>
      <c r="C1" s="170" t="s">
        <v>14</v>
      </c>
      <c r="D1" s="171"/>
      <c r="E1" s="171"/>
      <c r="F1" s="171"/>
      <c r="G1" s="172"/>
    </row>
    <row r="2" spans="1:12" s="1" customFormat="1" x14ac:dyDescent="0.25">
      <c r="A2" s="169"/>
      <c r="B2" s="167"/>
      <c r="C2" s="2" t="s">
        <v>17</v>
      </c>
      <c r="D2" s="2" t="s">
        <v>18</v>
      </c>
      <c r="E2" s="2" t="s">
        <v>19</v>
      </c>
      <c r="F2" s="2" t="s">
        <v>448</v>
      </c>
      <c r="G2" s="3" t="s">
        <v>449</v>
      </c>
    </row>
    <row r="3" spans="1:12" s="1" customFormat="1" x14ac:dyDescent="0.25">
      <c r="A3" s="60" t="s">
        <v>159</v>
      </c>
      <c r="B3" s="12" t="s">
        <v>0</v>
      </c>
      <c r="C3" s="80">
        <v>54</v>
      </c>
      <c r="D3" s="80">
        <v>56</v>
      </c>
      <c r="E3" s="80">
        <v>55</v>
      </c>
      <c r="F3" s="80">
        <v>57</v>
      </c>
      <c r="G3" s="87">
        <v>58</v>
      </c>
    </row>
    <row r="4" spans="1:12" s="1" customFormat="1" ht="15" customHeight="1" x14ac:dyDescent="0.25">
      <c r="A4" s="60" t="s">
        <v>161</v>
      </c>
      <c r="B4" s="12" t="s">
        <v>1</v>
      </c>
      <c r="C4" s="80">
        <v>35</v>
      </c>
      <c r="D4" s="80">
        <v>36</v>
      </c>
      <c r="E4" s="80">
        <v>35</v>
      </c>
      <c r="F4" s="80">
        <v>37</v>
      </c>
      <c r="G4" s="87">
        <v>37</v>
      </c>
    </row>
    <row r="5" spans="1:12" s="1" customFormat="1" ht="15" customHeight="1" x14ac:dyDescent="0.25">
      <c r="A5" s="60" t="s">
        <v>163</v>
      </c>
      <c r="B5" s="12" t="s">
        <v>2</v>
      </c>
      <c r="C5" s="80">
        <f>C3-C4</f>
        <v>19</v>
      </c>
      <c r="D5" s="80">
        <f>D3-D4</f>
        <v>20</v>
      </c>
      <c r="E5" s="80">
        <f>E3-E4</f>
        <v>20</v>
      </c>
      <c r="F5" s="80">
        <f>F3-F4</f>
        <v>20</v>
      </c>
      <c r="G5" s="87">
        <f>G3-G4</f>
        <v>21</v>
      </c>
    </row>
    <row r="6" spans="1:12" s="1" customFormat="1" x14ac:dyDescent="0.25">
      <c r="A6" s="60" t="s">
        <v>165</v>
      </c>
      <c r="B6" s="10" t="s">
        <v>3</v>
      </c>
      <c r="C6" s="80">
        <v>6</v>
      </c>
      <c r="D6" s="80">
        <v>5</v>
      </c>
      <c r="E6" s="80">
        <v>7</v>
      </c>
      <c r="F6" s="80">
        <v>6</v>
      </c>
      <c r="G6" s="87">
        <v>5</v>
      </c>
    </row>
    <row r="7" spans="1:12" s="1" customFormat="1" x14ac:dyDescent="0.25">
      <c r="A7" s="60" t="s">
        <v>167</v>
      </c>
      <c r="B7" s="10" t="s">
        <v>4</v>
      </c>
      <c r="C7" s="80">
        <v>5</v>
      </c>
      <c r="D7" s="80">
        <v>3</v>
      </c>
      <c r="E7" s="80">
        <v>3</v>
      </c>
      <c r="F7" s="80">
        <v>5</v>
      </c>
      <c r="G7" s="87">
        <v>4</v>
      </c>
      <c r="L7" s="1" t="s">
        <v>282</v>
      </c>
    </row>
    <row r="8" spans="1:12" s="1" customFormat="1" x14ac:dyDescent="0.25">
      <c r="A8" s="60" t="s">
        <v>193</v>
      </c>
      <c r="B8" s="10" t="s">
        <v>5</v>
      </c>
      <c r="C8" s="80">
        <f>C6-C7</f>
        <v>1</v>
      </c>
      <c r="D8" s="80">
        <f>D6-D7</f>
        <v>2</v>
      </c>
      <c r="E8" s="80">
        <f>E6-E7</f>
        <v>4</v>
      </c>
      <c r="F8" s="80">
        <f>F6-F7</f>
        <v>1</v>
      </c>
      <c r="G8" s="87">
        <f>G6-G7</f>
        <v>1</v>
      </c>
    </row>
    <row r="9" spans="1:12" s="1" customFormat="1" x14ac:dyDescent="0.25">
      <c r="A9" s="60" t="s">
        <v>170</v>
      </c>
      <c r="B9" s="10" t="s">
        <v>6</v>
      </c>
      <c r="C9" s="80">
        <v>5</v>
      </c>
      <c r="D9" s="80">
        <v>5</v>
      </c>
      <c r="E9" s="80">
        <v>6</v>
      </c>
      <c r="F9" s="80">
        <v>4</v>
      </c>
      <c r="G9" s="87">
        <v>4</v>
      </c>
    </row>
    <row r="10" spans="1:12" s="1" customFormat="1" x14ac:dyDescent="0.25">
      <c r="A10" s="60" t="s">
        <v>172</v>
      </c>
      <c r="B10" s="10" t="s">
        <v>7</v>
      </c>
      <c r="C10" s="80">
        <f>C6-C9</f>
        <v>1</v>
      </c>
      <c r="D10" s="80">
        <f>D6-D9</f>
        <v>0</v>
      </c>
      <c r="E10" s="80">
        <f>E6-E9</f>
        <v>1</v>
      </c>
      <c r="F10" s="80">
        <f>F6-F9</f>
        <v>2</v>
      </c>
      <c r="G10" s="87">
        <f>G6-G9</f>
        <v>1</v>
      </c>
    </row>
    <row r="11" spans="1:12" s="1" customFormat="1" x14ac:dyDescent="0.25">
      <c r="A11" s="60" t="s">
        <v>174</v>
      </c>
      <c r="B11" s="10" t="s">
        <v>8</v>
      </c>
      <c r="C11" s="80">
        <f>C6-C9-C10</f>
        <v>0</v>
      </c>
      <c r="D11" s="80">
        <f>D6-D9-D10</f>
        <v>0</v>
      </c>
      <c r="E11" s="80">
        <f>E6-E9-E10</f>
        <v>0</v>
      </c>
      <c r="F11" s="80">
        <f>F6-F9-F10</f>
        <v>0</v>
      </c>
      <c r="G11" s="87">
        <f>G6-G9-G10</f>
        <v>0</v>
      </c>
    </row>
    <row r="12" spans="1:12" s="1" customFormat="1" ht="25.5" x14ac:dyDescent="0.25">
      <c r="A12" s="60" t="s">
        <v>194</v>
      </c>
      <c r="B12" s="12" t="s">
        <v>21</v>
      </c>
      <c r="C12" s="80">
        <v>0</v>
      </c>
      <c r="D12" s="80">
        <v>0</v>
      </c>
      <c r="E12" s="80">
        <v>0</v>
      </c>
      <c r="F12" s="80">
        <v>0</v>
      </c>
      <c r="G12" s="87">
        <v>0</v>
      </c>
    </row>
    <row r="13" spans="1:12" s="1" customFormat="1" x14ac:dyDescent="0.25">
      <c r="A13" s="60" t="s">
        <v>195</v>
      </c>
      <c r="B13" s="10" t="s">
        <v>318</v>
      </c>
      <c r="C13" s="79">
        <f>(C6/C3)*1000</f>
        <v>111.1111111111111</v>
      </c>
      <c r="D13" s="79">
        <f>(D6/D3)*1000</f>
        <v>89.285714285714292</v>
      </c>
      <c r="E13" s="79">
        <f>(E6/E3)*1000</f>
        <v>127.27272727272727</v>
      </c>
      <c r="F13" s="79">
        <f>(F6/F3)*1000</f>
        <v>105.26315789473684</v>
      </c>
      <c r="G13" s="93">
        <f>(G6/G3)*1000</f>
        <v>86.206896551724142</v>
      </c>
    </row>
    <row r="14" spans="1:12" s="1" customFormat="1" ht="25.5" x14ac:dyDescent="0.25">
      <c r="A14" s="60" t="s">
        <v>196</v>
      </c>
      <c r="B14" s="10" t="s">
        <v>317</v>
      </c>
      <c r="C14" s="79"/>
      <c r="D14" s="79"/>
      <c r="E14" s="79"/>
      <c r="F14" s="79"/>
      <c r="G14" s="93"/>
    </row>
    <row r="15" spans="1:12" s="1" customFormat="1" ht="25.5" x14ac:dyDescent="0.25">
      <c r="A15" s="60" t="s">
        <v>197</v>
      </c>
      <c r="B15" s="10" t="s">
        <v>9</v>
      </c>
      <c r="C15" s="79" t="e">
        <f>C13/C14</f>
        <v>#DIV/0!</v>
      </c>
      <c r="D15" s="79" t="e">
        <f>D13/D14</f>
        <v>#DIV/0!</v>
      </c>
      <c r="E15" s="79" t="e">
        <f>E13/E14</f>
        <v>#DIV/0!</v>
      </c>
      <c r="F15" s="79" t="e">
        <f>F13/F14</f>
        <v>#DIV/0!</v>
      </c>
      <c r="G15" s="93" t="e">
        <f>G13/G14</f>
        <v>#DIV/0!</v>
      </c>
    </row>
    <row r="16" spans="1:12" s="1" customFormat="1" ht="25.5" x14ac:dyDescent="0.25">
      <c r="A16" s="60" t="s">
        <v>198</v>
      </c>
      <c r="B16" s="12" t="s">
        <v>316</v>
      </c>
      <c r="C16" s="80">
        <v>0</v>
      </c>
      <c r="D16" s="80">
        <v>0</v>
      </c>
      <c r="E16" s="80">
        <v>0</v>
      </c>
      <c r="F16" s="80">
        <v>0</v>
      </c>
      <c r="G16" s="87">
        <v>0</v>
      </c>
    </row>
    <row r="17" spans="1:10" s="1" customFormat="1" x14ac:dyDescent="0.25">
      <c r="A17" s="60" t="s">
        <v>199</v>
      </c>
      <c r="B17" s="10" t="s">
        <v>10</v>
      </c>
      <c r="C17" s="80">
        <v>0</v>
      </c>
      <c r="D17" s="80">
        <v>0</v>
      </c>
      <c r="E17" s="80">
        <v>0</v>
      </c>
      <c r="F17" s="80">
        <v>0</v>
      </c>
      <c r="G17" s="87">
        <v>0</v>
      </c>
    </row>
    <row r="18" spans="1:10" s="1" customFormat="1" ht="25.5" x14ac:dyDescent="0.25">
      <c r="A18" s="60" t="s">
        <v>200</v>
      </c>
      <c r="B18" s="10" t="s">
        <v>315</v>
      </c>
      <c r="C18" s="80">
        <f>(C17/C3)*10000</f>
        <v>0</v>
      </c>
      <c r="D18" s="80">
        <f>(D17/D3)/10000</f>
        <v>0</v>
      </c>
      <c r="E18" s="80">
        <f>(E17/E3)*10000</f>
        <v>0</v>
      </c>
      <c r="F18" s="80">
        <f>(F17/F3)*10000</f>
        <v>0</v>
      </c>
      <c r="G18" s="87">
        <f>(G17/G3)*10000</f>
        <v>0</v>
      </c>
    </row>
    <row r="19" spans="1:10" s="1" customFormat="1" ht="38.25" x14ac:dyDescent="0.25">
      <c r="A19" s="60" t="s">
        <v>201</v>
      </c>
      <c r="B19" s="12" t="s">
        <v>20</v>
      </c>
      <c r="C19" s="80">
        <v>0</v>
      </c>
      <c r="D19" s="80">
        <v>0</v>
      </c>
      <c r="E19" s="80">
        <v>0</v>
      </c>
      <c r="F19" s="80">
        <v>0</v>
      </c>
      <c r="G19" s="87">
        <v>0</v>
      </c>
    </row>
    <row r="20" spans="1:10" s="1" customFormat="1" ht="25.5" x14ac:dyDescent="0.25">
      <c r="A20" s="60" t="s">
        <v>202</v>
      </c>
      <c r="B20" s="10" t="s">
        <v>11</v>
      </c>
      <c r="C20" s="80">
        <v>273</v>
      </c>
      <c r="D20" s="80">
        <v>268</v>
      </c>
      <c r="E20" s="80">
        <v>310</v>
      </c>
      <c r="F20" s="80">
        <v>296</v>
      </c>
      <c r="G20" s="87">
        <v>254</v>
      </c>
      <c r="J20" s="1" t="s">
        <v>282</v>
      </c>
    </row>
    <row r="21" spans="1:10" s="1" customFormat="1" x14ac:dyDescent="0.25">
      <c r="A21" s="60" t="s">
        <v>203</v>
      </c>
      <c r="B21" s="10" t="s">
        <v>12</v>
      </c>
      <c r="C21" s="80">
        <v>200</v>
      </c>
      <c r="D21" s="80">
        <v>268</v>
      </c>
      <c r="E21" s="80">
        <v>215</v>
      </c>
      <c r="F21" s="80">
        <v>169</v>
      </c>
      <c r="G21" s="87">
        <v>188</v>
      </c>
    </row>
    <row r="22" spans="1:10" s="1" customFormat="1" ht="15.75" thickBot="1" x14ac:dyDescent="0.3">
      <c r="A22" s="94" t="s">
        <v>204</v>
      </c>
      <c r="B22" s="15" t="s">
        <v>13</v>
      </c>
      <c r="C22" s="81">
        <f>C20-C21</f>
        <v>73</v>
      </c>
      <c r="D22" s="81">
        <f>D20-D21</f>
        <v>0</v>
      </c>
      <c r="E22" s="81">
        <f>E20-E21</f>
        <v>95</v>
      </c>
      <c r="F22" s="81">
        <f>F20-F21</f>
        <v>127</v>
      </c>
      <c r="G22" s="18">
        <f>G20-G21</f>
        <v>66</v>
      </c>
    </row>
    <row r="23" spans="1:10" ht="15.75" thickBot="1" x14ac:dyDescent="0.3"/>
    <row r="24" spans="1:10" x14ac:dyDescent="0.25">
      <c r="B24" s="166"/>
      <c r="C24" s="170"/>
      <c r="D24" s="171"/>
      <c r="E24" s="171"/>
      <c r="F24" s="171"/>
      <c r="G24" s="172"/>
    </row>
    <row r="25" spans="1:10" x14ac:dyDescent="0.25">
      <c r="B25" s="167"/>
      <c r="C25" s="2" t="str">
        <f t="shared" ref="C25:G25" si="0">C2</f>
        <v>2013.</v>
      </c>
      <c r="D25" s="2" t="str">
        <f t="shared" si="0"/>
        <v>2014.</v>
      </c>
      <c r="E25" s="2" t="str">
        <f t="shared" si="0"/>
        <v>2015.</v>
      </c>
      <c r="F25" s="2" t="str">
        <f t="shared" si="0"/>
        <v>2016.</v>
      </c>
      <c r="G25" s="3" t="str">
        <f t="shared" si="0"/>
        <v>2017.</v>
      </c>
    </row>
    <row r="26" spans="1:10" x14ac:dyDescent="0.25">
      <c r="B26" t="str">
        <f t="shared" ref="B26:G27" si="1">B13</f>
        <v>Broj ozljeda na 1.000 zaposlenih</v>
      </c>
      <c r="C26" s="76">
        <f t="shared" si="1"/>
        <v>111.1111111111111</v>
      </c>
      <c r="D26" s="76">
        <f t="shared" si="1"/>
        <v>89.285714285714292</v>
      </c>
      <c r="E26" s="76">
        <f t="shared" si="1"/>
        <v>127.27272727272727</v>
      </c>
      <c r="F26" s="76">
        <f t="shared" si="1"/>
        <v>105.26315789473684</v>
      </c>
      <c r="G26" s="76">
        <f t="shared" si="1"/>
        <v>86.206896551724142</v>
      </c>
    </row>
    <row r="27" spans="1:10" x14ac:dyDescent="0.25">
      <c r="B27" t="str">
        <f t="shared" si="1"/>
        <v>Broj ozljeda na 1.000 zaposlenika u grani djelatnosti</v>
      </c>
      <c r="C27" s="76">
        <f t="shared" si="1"/>
        <v>0</v>
      </c>
      <c r="D27" s="76">
        <f t="shared" si="1"/>
        <v>0</v>
      </c>
      <c r="E27" s="76">
        <f t="shared" si="1"/>
        <v>0</v>
      </c>
      <c r="F27" s="76">
        <f t="shared" si="1"/>
        <v>0</v>
      </c>
      <c r="G27" s="76">
        <f t="shared" si="1"/>
        <v>0</v>
      </c>
    </row>
    <row r="29" spans="1:10" x14ac:dyDescent="0.25">
      <c r="B29" s="2"/>
      <c r="C29" s="2" t="str">
        <f t="shared" ref="C29:G29" si="2">C2</f>
        <v>2013.</v>
      </c>
      <c r="D29" s="2" t="str">
        <f t="shared" si="2"/>
        <v>2014.</v>
      </c>
      <c r="E29" s="2" t="str">
        <f t="shared" si="2"/>
        <v>2015.</v>
      </c>
      <c r="F29" s="2" t="str">
        <f t="shared" si="2"/>
        <v>2016.</v>
      </c>
      <c r="G29" s="3" t="str">
        <f t="shared" si="2"/>
        <v>2017.</v>
      </c>
    </row>
    <row r="30" spans="1:10" x14ac:dyDescent="0.25">
      <c r="B30" t="str">
        <f t="shared" ref="B30:G32" si="3">B20</f>
        <v>Ukupni izgubljeni radni dani zbog ozljeda na radu</v>
      </c>
      <c r="C30">
        <f t="shared" si="3"/>
        <v>273</v>
      </c>
      <c r="D30">
        <f t="shared" si="3"/>
        <v>268</v>
      </c>
      <c r="E30">
        <f t="shared" si="3"/>
        <v>310</v>
      </c>
      <c r="F30">
        <f t="shared" si="3"/>
        <v>296</v>
      </c>
      <c r="G30">
        <f t="shared" si="3"/>
        <v>254</v>
      </c>
    </row>
    <row r="31" spans="1:10" x14ac:dyDescent="0.25">
      <c r="B31" t="str">
        <f t="shared" si="3"/>
        <v>Broj izgubljenih radnih dana zbog lakših ozljeda</v>
      </c>
      <c r="C31">
        <f t="shared" si="3"/>
        <v>200</v>
      </c>
      <c r="D31">
        <f t="shared" si="3"/>
        <v>268</v>
      </c>
      <c r="E31">
        <f t="shared" si="3"/>
        <v>215</v>
      </c>
      <c r="F31">
        <f t="shared" si="3"/>
        <v>169</v>
      </c>
      <c r="G31">
        <f t="shared" si="3"/>
        <v>188</v>
      </c>
    </row>
    <row r="32" spans="1:10" x14ac:dyDescent="0.25">
      <c r="B32" t="str">
        <f t="shared" si="3"/>
        <v>Broj izgubljenih radnih dana zbog težih ozljeda</v>
      </c>
      <c r="C32">
        <f t="shared" si="3"/>
        <v>73</v>
      </c>
      <c r="D32">
        <f t="shared" si="3"/>
        <v>0</v>
      </c>
      <c r="E32">
        <f t="shared" si="3"/>
        <v>95</v>
      </c>
      <c r="F32">
        <f t="shared" si="3"/>
        <v>127</v>
      </c>
      <c r="G32">
        <f t="shared" si="3"/>
        <v>66</v>
      </c>
    </row>
    <row r="35" spans="2:7" x14ac:dyDescent="0.25">
      <c r="B35" s="2"/>
      <c r="C35" s="2" t="str">
        <f t="shared" ref="C35:G35" si="4">C2</f>
        <v>2013.</v>
      </c>
      <c r="D35" s="2" t="str">
        <f t="shared" si="4"/>
        <v>2014.</v>
      </c>
      <c r="E35" s="2" t="str">
        <f t="shared" si="4"/>
        <v>2015.</v>
      </c>
      <c r="F35" s="2" t="str">
        <f t="shared" si="4"/>
        <v>2016.</v>
      </c>
      <c r="G35" s="3" t="str">
        <f t="shared" si="4"/>
        <v>2017.</v>
      </c>
    </row>
    <row r="36" spans="2:7" x14ac:dyDescent="0.25">
      <c r="B36" t="str">
        <f t="shared" ref="B36:G36" si="5">B6</f>
        <v>Ukupan broj ozlijeđenih radnika</v>
      </c>
      <c r="C36">
        <f t="shared" si="5"/>
        <v>6</v>
      </c>
      <c r="D36">
        <f t="shared" si="5"/>
        <v>5</v>
      </c>
      <c r="E36">
        <f t="shared" si="5"/>
        <v>7</v>
      </c>
      <c r="F36">
        <f t="shared" si="5"/>
        <v>6</v>
      </c>
      <c r="G36">
        <f t="shared" si="5"/>
        <v>5</v>
      </c>
    </row>
    <row r="37" spans="2:7" x14ac:dyDescent="0.25">
      <c r="B37" t="str">
        <f t="shared" ref="B37:G39" si="6">B9</f>
        <v>Ukupan broj lakših ozljeda na radu</v>
      </c>
      <c r="C37">
        <f t="shared" si="6"/>
        <v>5</v>
      </c>
      <c r="D37">
        <f t="shared" si="6"/>
        <v>5</v>
      </c>
      <c r="E37">
        <f t="shared" si="6"/>
        <v>6</v>
      </c>
      <c r="F37">
        <f t="shared" si="6"/>
        <v>4</v>
      </c>
      <c r="G37">
        <f t="shared" si="6"/>
        <v>4</v>
      </c>
    </row>
    <row r="38" spans="2:7" x14ac:dyDescent="0.25">
      <c r="B38" t="str">
        <f t="shared" si="6"/>
        <v>Ukupan broj težih ozljeda na radu</v>
      </c>
      <c r="C38">
        <f t="shared" si="6"/>
        <v>1</v>
      </c>
      <c r="D38">
        <f t="shared" si="6"/>
        <v>0</v>
      </c>
      <c r="E38">
        <f t="shared" si="6"/>
        <v>1</v>
      </c>
      <c r="F38">
        <f t="shared" si="6"/>
        <v>2</v>
      </c>
      <c r="G38">
        <f t="shared" si="6"/>
        <v>1</v>
      </c>
    </row>
    <row r="39" spans="2:7" x14ac:dyDescent="0.25">
      <c r="B39" t="str">
        <f t="shared" si="6"/>
        <v>Broj poginulih radnika na mjestu rada</v>
      </c>
      <c r="C39">
        <f t="shared" si="6"/>
        <v>0</v>
      </c>
      <c r="D39">
        <f t="shared" si="6"/>
        <v>0</v>
      </c>
      <c r="E39">
        <f t="shared" si="6"/>
        <v>0</v>
      </c>
      <c r="F39">
        <f t="shared" si="6"/>
        <v>0</v>
      </c>
      <c r="G39">
        <f t="shared" si="6"/>
        <v>0</v>
      </c>
    </row>
  </sheetData>
  <mergeCells count="5">
    <mergeCell ref="B1:B2"/>
    <mergeCell ref="A1:A2"/>
    <mergeCell ref="C1:G1"/>
    <mergeCell ref="B24:B25"/>
    <mergeCell ref="C24:G2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20" sqref="E20"/>
    </sheetView>
  </sheetViews>
  <sheetFormatPr defaultRowHeight="15" x14ac:dyDescent="0.25"/>
  <cols>
    <col min="1" max="1" width="5.140625" customWidth="1"/>
    <col min="2" max="2" width="23.85546875" customWidth="1"/>
    <col min="3" max="3" width="15.140625" customWidth="1"/>
    <col min="4" max="4" width="12" customWidth="1"/>
    <col min="5" max="5" width="13" customWidth="1"/>
  </cols>
  <sheetData>
    <row r="1" spans="1:9" ht="29.25" customHeight="1" x14ac:dyDescent="0.25">
      <c r="A1" s="197" t="s">
        <v>15</v>
      </c>
      <c r="B1" s="195" t="s">
        <v>179</v>
      </c>
      <c r="C1" s="195" t="s">
        <v>180</v>
      </c>
      <c r="D1" s="191" t="s">
        <v>450</v>
      </c>
      <c r="E1" s="192"/>
    </row>
    <row r="2" spans="1:9" x14ac:dyDescent="0.25">
      <c r="A2" s="198"/>
      <c r="B2" s="196"/>
      <c r="C2" s="196"/>
      <c r="D2" s="38" t="s">
        <v>182</v>
      </c>
      <c r="E2" s="42" t="s">
        <v>183</v>
      </c>
    </row>
    <row r="3" spans="1:9" ht="25.5" x14ac:dyDescent="0.25">
      <c r="A3" s="43" t="s">
        <v>159</v>
      </c>
      <c r="B3" s="41" t="s">
        <v>184</v>
      </c>
      <c r="C3" s="40">
        <v>5</v>
      </c>
      <c r="D3" s="40">
        <f>E3*8</f>
        <v>2032</v>
      </c>
      <c r="E3" s="44">
        <v>254</v>
      </c>
    </row>
    <row r="4" spans="1:9" ht="38.25" x14ac:dyDescent="0.25">
      <c r="A4" s="43" t="s">
        <v>161</v>
      </c>
      <c r="B4" s="41" t="s">
        <v>185</v>
      </c>
      <c r="C4" s="40">
        <v>0</v>
      </c>
      <c r="D4" s="40">
        <v>0</v>
      </c>
      <c r="E4" s="44">
        <v>0</v>
      </c>
    </row>
    <row r="5" spans="1:9" x14ac:dyDescent="0.25">
      <c r="A5" s="43" t="s">
        <v>163</v>
      </c>
      <c r="B5" s="41" t="s">
        <v>25</v>
      </c>
      <c r="C5" s="40">
        <v>0</v>
      </c>
      <c r="D5" s="40">
        <v>0</v>
      </c>
      <c r="E5" s="44">
        <v>0</v>
      </c>
    </row>
    <row r="6" spans="1:9" ht="25.5" x14ac:dyDescent="0.25">
      <c r="A6" s="43" t="s">
        <v>165</v>
      </c>
      <c r="B6" s="41" t="s">
        <v>26</v>
      </c>
      <c r="C6" s="40">
        <v>0</v>
      </c>
      <c r="D6" s="40">
        <v>0</v>
      </c>
      <c r="E6" s="44">
        <v>0</v>
      </c>
      <c r="I6" s="37"/>
    </row>
    <row r="7" spans="1:9" ht="16.5" thickBot="1" x14ac:dyDescent="0.3">
      <c r="A7" s="193" t="s">
        <v>27</v>
      </c>
      <c r="B7" s="194"/>
      <c r="C7" s="98">
        <f>'opći podaci'!$G$6</f>
        <v>5</v>
      </c>
      <c r="D7" s="98">
        <f>D3+D4+D5+D6</f>
        <v>2032</v>
      </c>
      <c r="E7" s="99">
        <f>'izgubljeno radno vrijeme_po god'!$L$7</f>
        <v>254</v>
      </c>
    </row>
    <row r="8" spans="1:9" x14ac:dyDescent="0.25">
      <c r="C8">
        <f>C3+C4+C5+C6</f>
        <v>5</v>
      </c>
      <c r="D8">
        <f>D3+D4+D5+D6</f>
        <v>2032</v>
      </c>
      <c r="E8">
        <f>E3+E4+E5+E6</f>
        <v>254</v>
      </c>
    </row>
    <row r="10" spans="1:9" x14ac:dyDescent="0.25">
      <c r="A10" t="str">
        <f t="shared" ref="A10:E15" si="0">A1</f>
        <v>R.B.</v>
      </c>
      <c r="C10" t="s">
        <v>286</v>
      </c>
      <c r="D10" t="str">
        <f t="shared" si="0"/>
        <v>IZGUBLJENO RADNO VRIJEME u 2017. god.</v>
      </c>
    </row>
    <row r="11" spans="1:9" x14ac:dyDescent="0.25">
      <c r="D11" t="str">
        <f t="shared" si="0"/>
        <v>RADNI SATI</v>
      </c>
      <c r="E11" t="str">
        <f t="shared" si="0"/>
        <v>RADNI DANI</v>
      </c>
    </row>
    <row r="12" spans="1:9" x14ac:dyDescent="0.25">
      <c r="A12" t="str">
        <f t="shared" si="0"/>
        <v>1.</v>
      </c>
      <c r="B12" t="str">
        <f t="shared" si="0"/>
        <v>Na mjestu obavljanja poslova i radnih zadataka</v>
      </c>
      <c r="C12" s="67">
        <f>(C3/C7)*100</f>
        <v>100</v>
      </c>
      <c r="D12">
        <f t="shared" si="0"/>
        <v>2032</v>
      </c>
      <c r="E12">
        <f t="shared" si="0"/>
        <v>254</v>
      </c>
    </row>
    <row r="13" spans="1:9" x14ac:dyDescent="0.25">
      <c r="A13" t="str">
        <f t="shared" si="0"/>
        <v>2.</v>
      </c>
      <c r="B13" t="str">
        <f t="shared" si="0"/>
        <v>Na redovnom putu od stana do stalnog mjesta rada i obratno</v>
      </c>
      <c r="C13" s="67">
        <f>(C4/C7)*100</f>
        <v>0</v>
      </c>
      <c r="D13">
        <f t="shared" si="0"/>
        <v>0</v>
      </c>
      <c r="E13">
        <f t="shared" si="0"/>
        <v>0</v>
      </c>
    </row>
    <row r="14" spans="1:9" x14ac:dyDescent="0.25">
      <c r="A14" t="str">
        <f t="shared" si="0"/>
        <v>3.</v>
      </c>
      <c r="B14" t="str">
        <f t="shared" si="0"/>
        <v>Na službenom putu</v>
      </c>
      <c r="C14" s="67">
        <f>(C5/C7)*100</f>
        <v>0</v>
      </c>
      <c r="D14">
        <f t="shared" si="0"/>
        <v>0</v>
      </c>
      <c r="E14">
        <f t="shared" si="0"/>
        <v>0</v>
      </c>
    </row>
    <row r="15" spans="1:9" x14ac:dyDescent="0.25">
      <c r="A15" t="str">
        <f t="shared" si="0"/>
        <v>4.</v>
      </c>
      <c r="B15" t="str">
        <f t="shared" si="0"/>
        <v>Na drugom mjestu prilikom obavljanja radnih zadataka</v>
      </c>
      <c r="C15" s="67">
        <f>(C6/C7)*100</f>
        <v>0</v>
      </c>
      <c r="D15">
        <f t="shared" si="0"/>
        <v>0</v>
      </c>
      <c r="E15">
        <f t="shared" si="0"/>
        <v>0</v>
      </c>
    </row>
    <row r="16" spans="1:9" x14ac:dyDescent="0.25">
      <c r="C16" s="67"/>
    </row>
  </sheetData>
  <mergeCells count="5">
    <mergeCell ref="D1:E1"/>
    <mergeCell ref="A7:B7"/>
    <mergeCell ref="C1:C2"/>
    <mergeCell ref="B1:B2"/>
    <mergeCell ref="A1:A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27" sqref="J27"/>
    </sheetView>
  </sheetViews>
  <sheetFormatPr defaultRowHeight="15" x14ac:dyDescent="0.25"/>
  <cols>
    <col min="1" max="1" width="6.140625" customWidth="1"/>
    <col min="2" max="2" width="23.5703125" customWidth="1"/>
  </cols>
  <sheetData>
    <row r="1" spans="1:12" x14ac:dyDescent="0.25">
      <c r="A1" s="202" t="s">
        <v>15</v>
      </c>
      <c r="B1" s="204" t="s">
        <v>179</v>
      </c>
      <c r="C1" s="199" t="s">
        <v>17</v>
      </c>
      <c r="D1" s="200"/>
      <c r="E1" s="199" t="s">
        <v>18</v>
      </c>
      <c r="F1" s="200"/>
      <c r="G1" s="199" t="s">
        <v>19</v>
      </c>
      <c r="H1" s="200"/>
      <c r="I1" s="199" t="s">
        <v>448</v>
      </c>
      <c r="J1" s="200"/>
      <c r="K1" s="199" t="s">
        <v>449</v>
      </c>
      <c r="L1" s="201"/>
    </row>
    <row r="2" spans="1:12" ht="27" customHeight="1" x14ac:dyDescent="0.25">
      <c r="A2" s="203"/>
      <c r="B2" s="205"/>
      <c r="C2" s="39" t="s">
        <v>186</v>
      </c>
      <c r="D2" s="39" t="s">
        <v>187</v>
      </c>
      <c r="E2" s="39" t="s">
        <v>186</v>
      </c>
      <c r="F2" s="39" t="s">
        <v>187</v>
      </c>
      <c r="G2" s="39" t="s">
        <v>186</v>
      </c>
      <c r="H2" s="39" t="s">
        <v>187</v>
      </c>
      <c r="I2" s="39" t="s">
        <v>186</v>
      </c>
      <c r="J2" s="39" t="s">
        <v>187</v>
      </c>
      <c r="K2" s="39" t="s">
        <v>186</v>
      </c>
      <c r="L2" s="42" t="s">
        <v>187</v>
      </c>
    </row>
    <row r="3" spans="1:12" ht="25.5" x14ac:dyDescent="0.25">
      <c r="A3" s="43" t="s">
        <v>159</v>
      </c>
      <c r="B3" s="45" t="s">
        <v>184</v>
      </c>
      <c r="C3" s="40">
        <f>D3*8</f>
        <v>2184</v>
      </c>
      <c r="D3" s="40">
        <v>273</v>
      </c>
      <c r="E3" s="40">
        <f>F3*8</f>
        <v>1640</v>
      </c>
      <c r="F3" s="40">
        <v>205</v>
      </c>
      <c r="G3" s="40">
        <f>H3*8</f>
        <v>1896</v>
      </c>
      <c r="H3" s="40">
        <v>237</v>
      </c>
      <c r="I3" s="40">
        <f>J3*8</f>
        <v>1632</v>
      </c>
      <c r="J3" s="40">
        <v>204</v>
      </c>
      <c r="K3" s="40">
        <f>'Izgubljeno rad.vrije. ozl_2017.'!D3</f>
        <v>2032</v>
      </c>
      <c r="L3" s="44">
        <f>'Izgubljeno rad.vrije. ozl_2017.'!E3</f>
        <v>254</v>
      </c>
    </row>
    <row r="4" spans="1:12" ht="25.5" x14ac:dyDescent="0.25">
      <c r="A4" s="43" t="s">
        <v>161</v>
      </c>
      <c r="B4" s="45" t="s">
        <v>188</v>
      </c>
      <c r="C4" s="40">
        <f>D4*8</f>
        <v>0</v>
      </c>
      <c r="D4" s="40">
        <v>0</v>
      </c>
      <c r="E4" s="40">
        <f>F4*8</f>
        <v>504</v>
      </c>
      <c r="F4" s="40">
        <v>63</v>
      </c>
      <c r="G4" s="40">
        <f>H4*8</f>
        <v>0</v>
      </c>
      <c r="H4" s="40">
        <v>0</v>
      </c>
      <c r="I4" s="40">
        <f>J4*8</f>
        <v>736</v>
      </c>
      <c r="J4" s="40">
        <v>92</v>
      </c>
      <c r="K4" s="40">
        <f>'Izgubljeno rad.vrije. ozl_2017.'!D4</f>
        <v>0</v>
      </c>
      <c r="L4" s="44">
        <f>'Izgubljeno rad.vrije. ozl_2017.'!E4</f>
        <v>0</v>
      </c>
    </row>
    <row r="5" spans="1:12" x14ac:dyDescent="0.25">
      <c r="A5" s="43" t="s">
        <v>163</v>
      </c>
      <c r="B5" s="45" t="s">
        <v>25</v>
      </c>
      <c r="C5" s="40">
        <f>D5*8</f>
        <v>0</v>
      </c>
      <c r="D5" s="40">
        <v>0</v>
      </c>
      <c r="E5" s="40">
        <f>F5*8</f>
        <v>0</v>
      </c>
      <c r="F5" s="40">
        <v>0</v>
      </c>
      <c r="G5" s="40">
        <f>H5*8</f>
        <v>248</v>
      </c>
      <c r="H5" s="40">
        <v>31</v>
      </c>
      <c r="I5" s="40">
        <f>J5*8</f>
        <v>0</v>
      </c>
      <c r="J5" s="40">
        <v>0</v>
      </c>
      <c r="K5" s="40">
        <f>'Izgubljeno rad.vrije. ozl_2017.'!D5</f>
        <v>0</v>
      </c>
      <c r="L5" s="44">
        <f>'Izgubljeno rad.vrije. ozl_2017.'!E5</f>
        <v>0</v>
      </c>
    </row>
    <row r="6" spans="1:12" ht="25.5" x14ac:dyDescent="0.25">
      <c r="A6" s="43" t="s">
        <v>165</v>
      </c>
      <c r="B6" s="45" t="s">
        <v>189</v>
      </c>
      <c r="C6" s="40">
        <f>D6*8</f>
        <v>0</v>
      </c>
      <c r="D6" s="40">
        <v>0</v>
      </c>
      <c r="E6" s="40">
        <f>F6*8</f>
        <v>0</v>
      </c>
      <c r="F6" s="40">
        <v>0</v>
      </c>
      <c r="G6" s="40">
        <f>H6*8</f>
        <v>336</v>
      </c>
      <c r="H6" s="40">
        <v>42</v>
      </c>
      <c r="I6" s="40">
        <f>J6*8</f>
        <v>0</v>
      </c>
      <c r="J6" s="40">
        <v>0</v>
      </c>
      <c r="K6" s="40">
        <f>'Izgubljeno rad.vrije. ozl_2017.'!D6</f>
        <v>0</v>
      </c>
      <c r="L6" s="44">
        <f>'Izgubljeno rad.vrije. ozl_2017.'!E6</f>
        <v>0</v>
      </c>
    </row>
    <row r="7" spans="1:12" ht="15.75" thickBot="1" x14ac:dyDescent="0.3">
      <c r="A7" s="193" t="s">
        <v>27</v>
      </c>
      <c r="B7" s="194"/>
      <c r="C7" s="96">
        <f t="shared" ref="C7:K7" si="0">C3+C4+C5+C6</f>
        <v>2184</v>
      </c>
      <c r="D7" s="96">
        <f>'opći podaci'!$C$20</f>
        <v>273</v>
      </c>
      <c r="E7" s="96">
        <f t="shared" si="0"/>
        <v>2144</v>
      </c>
      <c r="F7" s="96">
        <f>'opći podaci'!$D$20</f>
        <v>268</v>
      </c>
      <c r="G7" s="96">
        <f t="shared" si="0"/>
        <v>2480</v>
      </c>
      <c r="H7" s="96">
        <f>'opći podaci'!$E$20</f>
        <v>310</v>
      </c>
      <c r="I7" s="96">
        <f t="shared" si="0"/>
        <v>2368</v>
      </c>
      <c r="J7" s="96">
        <f>'opći podaci'!$F$20</f>
        <v>296</v>
      </c>
      <c r="K7" s="96">
        <f t="shared" si="0"/>
        <v>2032</v>
      </c>
      <c r="L7" s="97">
        <f>'opći podaci'!$G$20</f>
        <v>254</v>
      </c>
    </row>
    <row r="9" spans="1:12" x14ac:dyDescent="0.25">
      <c r="D9">
        <f>D3+D4+D5+D6</f>
        <v>273</v>
      </c>
      <c r="F9">
        <f>F3+F4+F5+F6</f>
        <v>268</v>
      </c>
      <c r="H9">
        <f>H3+H4+H5+H6</f>
        <v>310</v>
      </c>
      <c r="J9">
        <f>J3+J4+J5+J6</f>
        <v>296</v>
      </c>
      <c r="L9">
        <f>L3+L4+L5+L6</f>
        <v>254</v>
      </c>
    </row>
  </sheetData>
  <mergeCells count="8">
    <mergeCell ref="I1:J1"/>
    <mergeCell ref="K1:L1"/>
    <mergeCell ref="A7:B7"/>
    <mergeCell ref="A1:A2"/>
    <mergeCell ref="B1:B2"/>
    <mergeCell ref="C1:D1"/>
    <mergeCell ref="E1:F1"/>
    <mergeCell ref="G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defaultRowHeight="15" x14ac:dyDescent="0.25"/>
  <cols>
    <col min="1" max="1" width="6" customWidth="1"/>
    <col min="2" max="2" width="27" customWidth="1"/>
    <col min="3" max="3" width="12.28515625" customWidth="1"/>
    <col min="4" max="4" width="11.42578125" customWidth="1"/>
  </cols>
  <sheetData>
    <row r="1" spans="1:4" ht="75.75" customHeight="1" x14ac:dyDescent="0.25">
      <c r="A1" s="168" t="s">
        <v>15</v>
      </c>
      <c r="B1" s="166" t="s">
        <v>190</v>
      </c>
      <c r="C1" s="166" t="s">
        <v>181</v>
      </c>
      <c r="D1" s="173"/>
    </row>
    <row r="2" spans="1:4" ht="25.5" x14ac:dyDescent="0.25">
      <c r="A2" s="169"/>
      <c r="B2" s="167"/>
      <c r="C2" s="46" t="s">
        <v>191</v>
      </c>
      <c r="D2" s="3" t="s">
        <v>192</v>
      </c>
    </row>
    <row r="3" spans="1:4" ht="15.75" x14ac:dyDescent="0.25">
      <c r="A3" s="4" t="s">
        <v>159</v>
      </c>
      <c r="B3" s="8"/>
      <c r="C3" s="8">
        <v>0</v>
      </c>
      <c r="D3" s="11">
        <v>0</v>
      </c>
    </row>
    <row r="4" spans="1:4" ht="15.75" x14ac:dyDescent="0.25">
      <c r="A4" s="4" t="s">
        <v>161</v>
      </c>
      <c r="B4" s="8"/>
      <c r="C4" s="8">
        <v>0</v>
      </c>
      <c r="D4" s="11">
        <v>0</v>
      </c>
    </row>
    <row r="5" spans="1:4" ht="15.75" x14ac:dyDescent="0.25">
      <c r="A5" s="4" t="s">
        <v>163</v>
      </c>
      <c r="B5" s="8"/>
      <c r="C5" s="8">
        <v>0</v>
      </c>
      <c r="D5" s="11">
        <v>0</v>
      </c>
    </row>
    <row r="6" spans="1:4" ht="15.75" x14ac:dyDescent="0.25">
      <c r="A6" s="4" t="s">
        <v>165</v>
      </c>
      <c r="B6" s="8"/>
      <c r="C6" s="8">
        <v>0</v>
      </c>
      <c r="D6" s="11">
        <v>0</v>
      </c>
    </row>
    <row r="7" spans="1:4" ht="16.5" thickBot="1" x14ac:dyDescent="0.3">
      <c r="A7" s="4" t="s">
        <v>167</v>
      </c>
      <c r="B7" s="32"/>
      <c r="C7" s="32">
        <v>0</v>
      </c>
      <c r="D7" s="33">
        <v>0</v>
      </c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2" sqref="H2"/>
    </sheetView>
  </sheetViews>
  <sheetFormatPr defaultRowHeight="15" x14ac:dyDescent="0.25"/>
  <cols>
    <col min="1" max="1" width="6.28515625" customWidth="1"/>
    <col min="2" max="2" width="23.42578125" customWidth="1"/>
  </cols>
  <sheetData>
    <row r="1" spans="1:7" x14ac:dyDescent="0.25">
      <c r="A1" s="168" t="s">
        <v>15</v>
      </c>
      <c r="B1" s="166" t="s">
        <v>16</v>
      </c>
      <c r="C1" s="166" t="s">
        <v>14</v>
      </c>
      <c r="D1" s="166"/>
      <c r="E1" s="166"/>
      <c r="F1" s="166"/>
      <c r="G1" s="173"/>
    </row>
    <row r="2" spans="1:7" x14ac:dyDescent="0.25">
      <c r="A2" s="169"/>
      <c r="B2" s="167"/>
      <c r="C2" s="46" t="str">
        <f>'opći podaci'!C2</f>
        <v>2013.</v>
      </c>
      <c r="D2" s="46" t="str">
        <f>'opći podaci'!D2</f>
        <v>2014.</v>
      </c>
      <c r="E2" s="46" t="str">
        <f>'opći podaci'!E2</f>
        <v>2015.</v>
      </c>
      <c r="F2" s="46" t="str">
        <f>'opći podaci'!F2</f>
        <v>2016.</v>
      </c>
      <c r="G2" s="47" t="str">
        <f>'opći podaci'!G2</f>
        <v>2017.</v>
      </c>
    </row>
    <row r="3" spans="1:7" ht="38.25" x14ac:dyDescent="0.25">
      <c r="A3" s="4" t="s">
        <v>159</v>
      </c>
      <c r="B3" s="10" t="s">
        <v>234</v>
      </c>
      <c r="C3" s="8">
        <f>'opći podaci'!$C$17</f>
        <v>0</v>
      </c>
      <c r="D3" s="8">
        <f>'opći podaci'!$D$17</f>
        <v>0</v>
      </c>
      <c r="E3" s="8">
        <f>'opći podaci'!$E$17</f>
        <v>0</v>
      </c>
      <c r="F3" s="8">
        <f>'opći podaci'!$F$17</f>
        <v>0</v>
      </c>
      <c r="G3" s="11">
        <f>'opći podaci'!$G$17</f>
        <v>0</v>
      </c>
    </row>
    <row r="4" spans="1:7" ht="25.5" x14ac:dyDescent="0.25">
      <c r="A4" s="4" t="s">
        <v>161</v>
      </c>
      <c r="B4" s="10" t="s">
        <v>235</v>
      </c>
      <c r="C4" s="8">
        <v>0</v>
      </c>
      <c r="D4" s="8">
        <v>0</v>
      </c>
      <c r="E4" s="8">
        <v>0</v>
      </c>
      <c r="F4" s="8">
        <v>0</v>
      </c>
      <c r="G4" s="11">
        <v>0</v>
      </c>
    </row>
    <row r="5" spans="1:7" ht="22.5" customHeight="1" thickBot="1" x14ac:dyDescent="0.3">
      <c r="A5" s="4" t="s">
        <v>163</v>
      </c>
      <c r="B5" s="15" t="s">
        <v>236</v>
      </c>
      <c r="C5" s="32">
        <f>C3-C4</f>
        <v>0</v>
      </c>
      <c r="D5" s="32">
        <f>D3-D4</f>
        <v>0</v>
      </c>
      <c r="E5" s="32">
        <f>E3-E4</f>
        <v>0</v>
      </c>
      <c r="F5" s="32">
        <f>F3-F4</f>
        <v>0</v>
      </c>
      <c r="G5" s="33">
        <f>G3-G4</f>
        <v>0</v>
      </c>
    </row>
  </sheetData>
  <mergeCells count="3">
    <mergeCell ref="C1:G1"/>
    <mergeCell ref="A1:A2"/>
    <mergeCell ref="B1:B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24" sqref="F24"/>
    </sheetView>
  </sheetViews>
  <sheetFormatPr defaultRowHeight="15" x14ac:dyDescent="0.25"/>
  <cols>
    <col min="1" max="1" width="7.140625" customWidth="1"/>
    <col min="3" max="3" width="16.5703125" customWidth="1"/>
    <col min="4" max="4" width="19" customWidth="1"/>
  </cols>
  <sheetData>
    <row r="1" spans="1:4" ht="24.75" customHeight="1" x14ac:dyDescent="0.25">
      <c r="A1" s="176" t="s">
        <v>15</v>
      </c>
      <c r="B1" s="178" t="s">
        <v>237</v>
      </c>
      <c r="C1" s="166" t="s">
        <v>180</v>
      </c>
      <c r="D1" s="173" t="s">
        <v>283</v>
      </c>
    </row>
    <row r="2" spans="1:4" x14ac:dyDescent="0.25">
      <c r="A2" s="177"/>
      <c r="B2" s="179"/>
      <c r="C2" s="167"/>
      <c r="D2" s="206"/>
    </row>
    <row r="3" spans="1:4" x14ac:dyDescent="0.25">
      <c r="A3" s="4" t="s">
        <v>159</v>
      </c>
      <c r="B3" s="5" t="s">
        <v>287</v>
      </c>
      <c r="C3" s="64"/>
      <c r="D3" s="68">
        <f>(C3/C16)*100</f>
        <v>0</v>
      </c>
    </row>
    <row r="4" spans="1:4" x14ac:dyDescent="0.25">
      <c r="A4" s="4" t="s">
        <v>161</v>
      </c>
      <c r="B4" s="5" t="s">
        <v>288</v>
      </c>
      <c r="C4" s="64"/>
      <c r="D4" s="68">
        <f>(C4/C16)*100</f>
        <v>0</v>
      </c>
    </row>
    <row r="5" spans="1:4" x14ac:dyDescent="0.25">
      <c r="A5" s="4" t="s">
        <v>163</v>
      </c>
      <c r="B5" s="64" t="s">
        <v>289</v>
      </c>
      <c r="C5" s="64">
        <v>1</v>
      </c>
      <c r="D5" s="68">
        <f>(C5/C16)*100</f>
        <v>20</v>
      </c>
    </row>
    <row r="6" spans="1:4" x14ac:dyDescent="0.25">
      <c r="A6" s="4" t="s">
        <v>165</v>
      </c>
      <c r="B6" s="64" t="s">
        <v>290</v>
      </c>
      <c r="C6" s="64"/>
      <c r="D6" s="68">
        <f>(C6/C16)*100</f>
        <v>0</v>
      </c>
    </row>
    <row r="7" spans="1:4" x14ac:dyDescent="0.25">
      <c r="A7" s="4" t="s">
        <v>167</v>
      </c>
      <c r="B7" s="64" t="s">
        <v>291</v>
      </c>
      <c r="C7" s="64">
        <v>1</v>
      </c>
      <c r="D7" s="68">
        <f>(C7/C16)*100</f>
        <v>20</v>
      </c>
    </row>
    <row r="8" spans="1:4" x14ac:dyDescent="0.25">
      <c r="A8" s="4" t="s">
        <v>193</v>
      </c>
      <c r="B8" s="64" t="s">
        <v>292</v>
      </c>
      <c r="C8" s="64"/>
      <c r="D8" s="68">
        <f>(C8/C16)*100</f>
        <v>0</v>
      </c>
    </row>
    <row r="9" spans="1:4" x14ac:dyDescent="0.25">
      <c r="A9" s="4" t="s">
        <v>170</v>
      </c>
      <c r="B9" s="64" t="s">
        <v>293</v>
      </c>
      <c r="C9" s="64">
        <v>2</v>
      </c>
      <c r="D9" s="68">
        <f>(C9/C16)*100</f>
        <v>40</v>
      </c>
    </row>
    <row r="10" spans="1:4" x14ac:dyDescent="0.25">
      <c r="A10" s="4" t="s">
        <v>172</v>
      </c>
      <c r="B10" s="64" t="s">
        <v>294</v>
      </c>
      <c r="C10" s="64">
        <v>1</v>
      </c>
      <c r="D10" s="68">
        <f>(C10/C16)*100</f>
        <v>20</v>
      </c>
    </row>
    <row r="11" spans="1:4" ht="15.75" x14ac:dyDescent="0.25">
      <c r="A11" s="4" t="s">
        <v>174</v>
      </c>
      <c r="B11" s="64" t="s">
        <v>295</v>
      </c>
      <c r="C11" s="69"/>
      <c r="D11" s="68">
        <f>(C11/C16)*100</f>
        <v>0</v>
      </c>
    </row>
    <row r="12" spans="1:4" ht="15.75" x14ac:dyDescent="0.25">
      <c r="A12" s="4" t="s">
        <v>194</v>
      </c>
      <c r="B12" s="64" t="s">
        <v>296</v>
      </c>
      <c r="C12" s="69"/>
      <c r="D12" s="68">
        <f>(C12/C16)*100</f>
        <v>0</v>
      </c>
    </row>
    <row r="13" spans="1:4" ht="15.75" x14ac:dyDescent="0.25">
      <c r="A13" s="4" t="s">
        <v>195</v>
      </c>
      <c r="B13" s="64" t="s">
        <v>297</v>
      </c>
      <c r="C13" s="69"/>
      <c r="D13" s="68">
        <f>(C13/C16)*100</f>
        <v>0</v>
      </c>
    </row>
    <row r="14" spans="1:4" ht="15.75" x14ac:dyDescent="0.25">
      <c r="A14" s="4" t="s">
        <v>196</v>
      </c>
      <c r="B14" s="64" t="s">
        <v>298</v>
      </c>
      <c r="C14" s="69"/>
      <c r="D14" s="68">
        <f>(C14/C16)*100</f>
        <v>0</v>
      </c>
    </row>
    <row r="15" spans="1:4" ht="38.25" x14ac:dyDescent="0.25">
      <c r="A15" s="4" t="s">
        <v>197</v>
      </c>
      <c r="B15" s="5" t="s">
        <v>239</v>
      </c>
      <c r="C15" s="64"/>
      <c r="D15" s="68">
        <f>(C15/C16)*100</f>
        <v>0</v>
      </c>
    </row>
    <row r="16" spans="1:4" ht="15.75" thickBot="1" x14ac:dyDescent="0.3">
      <c r="A16" s="207" t="s">
        <v>27</v>
      </c>
      <c r="B16" s="208"/>
      <c r="C16" s="17">
        <f>'opći podaci'!$G$6</f>
        <v>5</v>
      </c>
      <c r="D16" s="73">
        <f>D3+D4+D5+D6+D7+D8+D9+D10+D11+D12+D13+D14+D15</f>
        <v>100</v>
      </c>
    </row>
    <row r="17" spans="3:3" x14ac:dyDescent="0.25">
      <c r="C17">
        <f>C3+C4+C5+C6+C7+C8+C9+C10+C11+C12+C13+C14+C15</f>
        <v>5</v>
      </c>
    </row>
  </sheetData>
  <mergeCells count="5">
    <mergeCell ref="C1:C2"/>
    <mergeCell ref="D1:D2"/>
    <mergeCell ref="A16:B16"/>
    <mergeCell ref="B1:B2"/>
    <mergeCell ref="A1:A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33" sqref="E33"/>
    </sheetView>
  </sheetViews>
  <sheetFormatPr defaultRowHeight="15" x14ac:dyDescent="0.25"/>
  <cols>
    <col min="1" max="1" width="6.28515625" customWidth="1"/>
    <col min="2" max="2" width="15.85546875" customWidth="1"/>
    <col min="3" max="3" width="18.7109375" customWidth="1"/>
    <col min="4" max="4" width="17.7109375" customWidth="1"/>
  </cols>
  <sheetData>
    <row r="1" spans="1:4" ht="24.75" customHeight="1" x14ac:dyDescent="0.25">
      <c r="A1" s="176" t="s">
        <v>15</v>
      </c>
      <c r="B1" s="178" t="s">
        <v>240</v>
      </c>
      <c r="C1" s="166" t="s">
        <v>180</v>
      </c>
      <c r="D1" s="173" t="s">
        <v>238</v>
      </c>
    </row>
    <row r="2" spans="1:4" x14ac:dyDescent="0.25">
      <c r="A2" s="177"/>
      <c r="B2" s="179"/>
      <c r="C2" s="167"/>
      <c r="D2" s="206"/>
    </row>
    <row r="3" spans="1:4" x14ac:dyDescent="0.25">
      <c r="A3" s="4" t="s">
        <v>159</v>
      </c>
      <c r="B3" s="5" t="s">
        <v>241</v>
      </c>
      <c r="C3" s="5">
        <v>5</v>
      </c>
      <c r="D3" s="68">
        <f>(C3/C7)*100</f>
        <v>100</v>
      </c>
    </row>
    <row r="4" spans="1:4" x14ac:dyDescent="0.25">
      <c r="A4" s="4" t="s">
        <v>161</v>
      </c>
      <c r="B4" s="5" t="s">
        <v>242</v>
      </c>
      <c r="C4" s="5">
        <v>0</v>
      </c>
      <c r="D4" s="68">
        <f>(C4/C7)*100</f>
        <v>0</v>
      </c>
    </row>
    <row r="5" spans="1:4" x14ac:dyDescent="0.25">
      <c r="A5" s="4" t="s">
        <v>163</v>
      </c>
      <c r="B5" s="5" t="s">
        <v>243</v>
      </c>
      <c r="C5" s="5">
        <v>0</v>
      </c>
      <c r="D5" s="68">
        <f>(C5/C7)*100</f>
        <v>0</v>
      </c>
    </row>
    <row r="6" spans="1:4" x14ac:dyDescent="0.25">
      <c r="A6" s="4" t="s">
        <v>165</v>
      </c>
      <c r="B6" s="5" t="s">
        <v>239</v>
      </c>
      <c r="C6" s="5">
        <v>0</v>
      </c>
      <c r="D6" s="68">
        <f>(C6/C7)*100</f>
        <v>0</v>
      </c>
    </row>
    <row r="7" spans="1:4" ht="15.75" thickBot="1" x14ac:dyDescent="0.3">
      <c r="A7" s="174" t="s">
        <v>27</v>
      </c>
      <c r="B7" s="175"/>
      <c r="C7" s="17">
        <f>'ONR po satima'!$C$16</f>
        <v>5</v>
      </c>
      <c r="D7" s="73">
        <f>D3+D4+D5+D6</f>
        <v>100</v>
      </c>
    </row>
    <row r="8" spans="1:4" x14ac:dyDescent="0.25">
      <c r="C8">
        <f>C3+C4+C5+C6</f>
        <v>5</v>
      </c>
    </row>
  </sheetData>
  <mergeCells count="5">
    <mergeCell ref="C1:C2"/>
    <mergeCell ref="D1:D2"/>
    <mergeCell ref="A7:B7"/>
    <mergeCell ref="A1:A2"/>
    <mergeCell ref="B1:B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10"/>
    </sheetView>
  </sheetViews>
  <sheetFormatPr defaultRowHeight="15" x14ac:dyDescent="0.25"/>
  <cols>
    <col min="1" max="1" width="6.140625" customWidth="1"/>
    <col min="2" max="2" width="20.42578125" customWidth="1"/>
    <col min="3" max="3" width="15.85546875" customWidth="1"/>
    <col min="4" max="4" width="19.7109375" customWidth="1"/>
  </cols>
  <sheetData>
    <row r="1" spans="1:4" ht="24.75" customHeight="1" x14ac:dyDescent="0.25">
      <c r="A1" s="176" t="s">
        <v>15</v>
      </c>
      <c r="B1" s="178" t="s">
        <v>244</v>
      </c>
      <c r="C1" s="166" t="s">
        <v>180</v>
      </c>
      <c r="D1" s="173" t="s">
        <v>238</v>
      </c>
    </row>
    <row r="2" spans="1:4" x14ac:dyDescent="0.25">
      <c r="A2" s="177"/>
      <c r="B2" s="179"/>
      <c r="C2" s="167"/>
      <c r="D2" s="206"/>
    </row>
    <row r="3" spans="1:4" x14ac:dyDescent="0.25">
      <c r="A3" s="4" t="s">
        <v>159</v>
      </c>
      <c r="B3" s="10" t="s">
        <v>245</v>
      </c>
      <c r="C3" s="5">
        <v>0</v>
      </c>
      <c r="D3" s="68">
        <f>(C3/C10)*100</f>
        <v>0</v>
      </c>
    </row>
    <row r="4" spans="1:4" x14ac:dyDescent="0.25">
      <c r="A4" s="4" t="s">
        <v>161</v>
      </c>
      <c r="B4" s="10" t="s">
        <v>246</v>
      </c>
      <c r="C4" s="5">
        <v>0</v>
      </c>
      <c r="D4" s="68">
        <f>(C4/C10)*100</f>
        <v>0</v>
      </c>
    </row>
    <row r="5" spans="1:4" x14ac:dyDescent="0.25">
      <c r="A5" s="4" t="s">
        <v>163</v>
      </c>
      <c r="B5" s="10" t="s">
        <v>247</v>
      </c>
      <c r="C5" s="5">
        <v>1</v>
      </c>
      <c r="D5" s="68">
        <f>(C5/C10)*100</f>
        <v>20</v>
      </c>
    </row>
    <row r="6" spans="1:4" x14ac:dyDescent="0.25">
      <c r="A6" s="4" t="s">
        <v>165</v>
      </c>
      <c r="B6" s="10" t="s">
        <v>248</v>
      </c>
      <c r="C6" s="5">
        <v>1</v>
      </c>
      <c r="D6" s="68">
        <f>(C6/C10)*100</f>
        <v>20</v>
      </c>
    </row>
    <row r="7" spans="1:4" x14ac:dyDescent="0.25">
      <c r="A7" s="4" t="s">
        <v>167</v>
      </c>
      <c r="B7" s="10" t="s">
        <v>249</v>
      </c>
      <c r="C7" s="5">
        <v>3</v>
      </c>
      <c r="D7" s="68">
        <f>(C7/C10)*100</f>
        <v>60</v>
      </c>
    </row>
    <row r="8" spans="1:4" x14ac:dyDescent="0.25">
      <c r="A8" s="4" t="s">
        <v>193</v>
      </c>
      <c r="B8" s="10" t="s">
        <v>250</v>
      </c>
      <c r="C8" s="5">
        <v>0</v>
      </c>
      <c r="D8" s="68">
        <f>(C8/C10)*100</f>
        <v>0</v>
      </c>
    </row>
    <row r="9" spans="1:4" x14ac:dyDescent="0.25">
      <c r="A9" s="4" t="s">
        <v>170</v>
      </c>
      <c r="B9" s="10" t="s">
        <v>251</v>
      </c>
      <c r="C9" s="5">
        <v>0</v>
      </c>
      <c r="D9" s="68">
        <f>(C9/C10)*100</f>
        <v>0</v>
      </c>
    </row>
    <row r="10" spans="1:4" ht="15.75" thickBot="1" x14ac:dyDescent="0.3">
      <c r="A10" s="207" t="s">
        <v>27</v>
      </c>
      <c r="B10" s="208"/>
      <c r="C10" s="17">
        <f>'ONR po satima'!$C$16</f>
        <v>5</v>
      </c>
      <c r="D10" s="73">
        <f>D3+D4+D5+D6+D7+D8+D9</f>
        <v>100</v>
      </c>
    </row>
    <row r="11" spans="1:4" x14ac:dyDescent="0.25">
      <c r="C11">
        <f>C3+C4+C5+C6+C7+C8+C9</f>
        <v>5</v>
      </c>
    </row>
    <row r="15" spans="1:4" x14ac:dyDescent="0.25">
      <c r="B15" t="str">
        <f t="shared" ref="B15:B21" si="0">B3</f>
        <v>Ponedjeljak</v>
      </c>
      <c r="C15" s="67">
        <f t="shared" ref="C15:C21" si="1">D3</f>
        <v>0</v>
      </c>
    </row>
    <row r="16" spans="1:4" x14ac:dyDescent="0.25">
      <c r="B16" t="str">
        <f t="shared" si="0"/>
        <v>Utorak</v>
      </c>
      <c r="C16" s="67">
        <f t="shared" si="1"/>
        <v>0</v>
      </c>
    </row>
    <row r="17" spans="2:3" x14ac:dyDescent="0.25">
      <c r="B17" t="str">
        <f t="shared" si="0"/>
        <v>Srijeda</v>
      </c>
      <c r="C17" s="67">
        <f t="shared" si="1"/>
        <v>20</v>
      </c>
    </row>
    <row r="18" spans="2:3" x14ac:dyDescent="0.25">
      <c r="B18" t="str">
        <f t="shared" si="0"/>
        <v>Četvrtak</v>
      </c>
      <c r="C18" s="67">
        <f t="shared" si="1"/>
        <v>20</v>
      </c>
    </row>
    <row r="19" spans="2:3" x14ac:dyDescent="0.25">
      <c r="B19" t="str">
        <f t="shared" si="0"/>
        <v>Petak</v>
      </c>
      <c r="C19" s="67">
        <f t="shared" si="1"/>
        <v>60</v>
      </c>
    </row>
    <row r="20" spans="2:3" x14ac:dyDescent="0.25">
      <c r="B20" t="str">
        <f t="shared" si="0"/>
        <v>Subota</v>
      </c>
      <c r="C20" s="67">
        <f t="shared" si="1"/>
        <v>0</v>
      </c>
    </row>
    <row r="21" spans="2:3" x14ac:dyDescent="0.25">
      <c r="B21" t="str">
        <f t="shared" si="0"/>
        <v>Nedjelja</v>
      </c>
      <c r="C21" s="67">
        <f t="shared" si="1"/>
        <v>0</v>
      </c>
    </row>
  </sheetData>
  <mergeCells count="5">
    <mergeCell ref="C1:C2"/>
    <mergeCell ref="D1:D2"/>
    <mergeCell ref="A10:B10"/>
    <mergeCell ref="A1:A2"/>
    <mergeCell ref="B1:B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D10"/>
    </sheetView>
  </sheetViews>
  <sheetFormatPr defaultRowHeight="15" x14ac:dyDescent="0.25"/>
  <cols>
    <col min="1" max="1" width="5.7109375" customWidth="1"/>
    <col min="2" max="2" width="19.28515625" customWidth="1"/>
    <col min="3" max="3" width="14.42578125" customWidth="1"/>
    <col min="4" max="4" width="18" customWidth="1"/>
    <col min="5" max="5" width="18.5703125" customWidth="1"/>
  </cols>
  <sheetData>
    <row r="1" spans="1:4" ht="25.5" x14ac:dyDescent="0.25">
      <c r="A1" s="49" t="s">
        <v>15</v>
      </c>
      <c r="B1" s="6" t="s">
        <v>252</v>
      </c>
      <c r="C1" s="16" t="s">
        <v>180</v>
      </c>
      <c r="D1" s="3" t="s">
        <v>238</v>
      </c>
    </row>
    <row r="2" spans="1:4" x14ac:dyDescent="0.25">
      <c r="A2" s="4" t="s">
        <v>159</v>
      </c>
      <c r="B2" s="5" t="s">
        <v>306</v>
      </c>
      <c r="C2" s="5">
        <v>0</v>
      </c>
      <c r="D2" s="68">
        <f>(C2/C10)*100</f>
        <v>0</v>
      </c>
    </row>
    <row r="3" spans="1:4" x14ac:dyDescent="0.25">
      <c r="A3" s="4" t="s">
        <v>161</v>
      </c>
      <c r="B3" s="5" t="s">
        <v>299</v>
      </c>
      <c r="C3" s="5">
        <v>0</v>
      </c>
      <c r="D3" s="68">
        <f>(C3/C10)*100</f>
        <v>0</v>
      </c>
    </row>
    <row r="4" spans="1:4" x14ac:dyDescent="0.25">
      <c r="A4" s="4" t="s">
        <v>163</v>
      </c>
      <c r="B4" s="5" t="s">
        <v>300</v>
      </c>
      <c r="C4" s="5">
        <v>0</v>
      </c>
      <c r="D4" s="68">
        <f>(C4/C10)*100</f>
        <v>0</v>
      </c>
    </row>
    <row r="5" spans="1:4" x14ac:dyDescent="0.25">
      <c r="A5" s="4" t="s">
        <v>165</v>
      </c>
      <c r="B5" s="5" t="s">
        <v>301</v>
      </c>
      <c r="C5" s="5">
        <v>0</v>
      </c>
      <c r="D5" s="68">
        <f>(C5/C10)*100</f>
        <v>0</v>
      </c>
    </row>
    <row r="6" spans="1:4" x14ac:dyDescent="0.25">
      <c r="A6" s="4" t="s">
        <v>167</v>
      </c>
      <c r="B6" s="5" t="s">
        <v>302</v>
      </c>
      <c r="C6" s="5">
        <v>0</v>
      </c>
      <c r="D6" s="68">
        <f>(C6/C10)*100</f>
        <v>0</v>
      </c>
    </row>
    <row r="7" spans="1:4" x14ac:dyDescent="0.25">
      <c r="A7" s="4" t="s">
        <v>193</v>
      </c>
      <c r="B7" s="5" t="s">
        <v>303</v>
      </c>
      <c r="C7" s="5">
        <v>1</v>
      </c>
      <c r="D7" s="68">
        <f>(C7/C10)*100</f>
        <v>20</v>
      </c>
    </row>
    <row r="8" spans="1:4" x14ac:dyDescent="0.25">
      <c r="A8" s="4" t="s">
        <v>170</v>
      </c>
      <c r="B8" s="5" t="s">
        <v>304</v>
      </c>
      <c r="C8" s="5">
        <v>2</v>
      </c>
      <c r="D8" s="68">
        <f>(C8/C10)*100</f>
        <v>40</v>
      </c>
    </row>
    <row r="9" spans="1:4" x14ac:dyDescent="0.25">
      <c r="A9" s="4" t="s">
        <v>172</v>
      </c>
      <c r="B9" s="5" t="s">
        <v>305</v>
      </c>
      <c r="C9" s="5">
        <v>2</v>
      </c>
      <c r="D9" s="68">
        <f>(C9/C10)*100</f>
        <v>40</v>
      </c>
    </row>
    <row r="10" spans="1:4" ht="15.75" thickBot="1" x14ac:dyDescent="0.3">
      <c r="A10" s="207" t="s">
        <v>27</v>
      </c>
      <c r="B10" s="208"/>
      <c r="C10" s="17">
        <f>'po danima u tjednu'!$C$10</f>
        <v>5</v>
      </c>
      <c r="D10" s="73">
        <f>D2+D3+D4+D5+D6+D7+D8+D9</f>
        <v>100</v>
      </c>
    </row>
    <row r="11" spans="1:4" x14ac:dyDescent="0.25">
      <c r="C11">
        <f>C2+C3+C4+C5+C6+C7+C8+C9</f>
        <v>5</v>
      </c>
    </row>
    <row r="16" spans="1:4" x14ac:dyDescent="0.25">
      <c r="B16" t="str">
        <f t="shared" ref="B16:B23" si="0">B2</f>
        <v>do 20 god.</v>
      </c>
      <c r="C16" s="67">
        <f t="shared" ref="C16:C23" si="1">D2</f>
        <v>0</v>
      </c>
    </row>
    <row r="17" spans="2:3" x14ac:dyDescent="0.25">
      <c r="B17" t="str">
        <f t="shared" si="0"/>
        <v>21-25 god.</v>
      </c>
      <c r="C17" s="67">
        <f t="shared" si="1"/>
        <v>0</v>
      </c>
    </row>
    <row r="18" spans="2:3" x14ac:dyDescent="0.25">
      <c r="B18" t="str">
        <f t="shared" si="0"/>
        <v>26-30 god.</v>
      </c>
      <c r="C18" s="67">
        <f t="shared" si="1"/>
        <v>0</v>
      </c>
    </row>
    <row r="19" spans="2:3" x14ac:dyDescent="0.25">
      <c r="B19" t="str">
        <f t="shared" si="0"/>
        <v>31-35 god.</v>
      </c>
      <c r="C19" s="67">
        <f t="shared" si="1"/>
        <v>0</v>
      </c>
    </row>
    <row r="20" spans="2:3" x14ac:dyDescent="0.25">
      <c r="B20" t="str">
        <f t="shared" si="0"/>
        <v>36-40 god.</v>
      </c>
      <c r="C20" s="67">
        <f t="shared" si="1"/>
        <v>0</v>
      </c>
    </row>
    <row r="21" spans="2:3" x14ac:dyDescent="0.25">
      <c r="B21" t="str">
        <f t="shared" si="0"/>
        <v>41-45 god.</v>
      </c>
      <c r="C21" s="67">
        <f t="shared" si="1"/>
        <v>20</v>
      </c>
    </row>
    <row r="22" spans="2:3" x14ac:dyDescent="0.25">
      <c r="B22" t="str">
        <f t="shared" si="0"/>
        <v>46-50 god.</v>
      </c>
      <c r="C22" s="67">
        <f t="shared" si="1"/>
        <v>40</v>
      </c>
    </row>
    <row r="23" spans="2:3" x14ac:dyDescent="0.25">
      <c r="B23" t="str">
        <f t="shared" si="0"/>
        <v>51 i   više god.</v>
      </c>
      <c r="C23" s="67">
        <f t="shared" si="1"/>
        <v>40</v>
      </c>
    </row>
  </sheetData>
  <mergeCells count="1">
    <mergeCell ref="A10:B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9"/>
    </sheetView>
  </sheetViews>
  <sheetFormatPr defaultRowHeight="15" x14ac:dyDescent="0.25"/>
  <cols>
    <col min="1" max="1" width="6" customWidth="1"/>
    <col min="2" max="2" width="28.42578125" customWidth="1"/>
    <col min="3" max="3" width="21" customWidth="1"/>
    <col min="4" max="4" width="19" customWidth="1"/>
  </cols>
  <sheetData>
    <row r="1" spans="1:4" ht="45.75" customHeight="1" x14ac:dyDescent="0.25">
      <c r="A1" s="48" t="s">
        <v>15</v>
      </c>
      <c r="B1" s="50" t="s">
        <v>253</v>
      </c>
      <c r="C1" s="50" t="s">
        <v>180</v>
      </c>
      <c r="D1" s="51" t="s">
        <v>238</v>
      </c>
    </row>
    <row r="2" spans="1:4" x14ac:dyDescent="0.25">
      <c r="A2" s="4" t="s">
        <v>159</v>
      </c>
      <c r="B2" s="52" t="s">
        <v>307</v>
      </c>
      <c r="C2" s="5">
        <v>0</v>
      </c>
      <c r="D2" s="68">
        <f>(C2/C9)*100</f>
        <v>0</v>
      </c>
    </row>
    <row r="3" spans="1:4" x14ac:dyDescent="0.25">
      <c r="A3" s="4" t="s">
        <v>161</v>
      </c>
      <c r="B3" s="52" t="s">
        <v>256</v>
      </c>
      <c r="C3" s="5">
        <v>0</v>
      </c>
      <c r="D3" s="68">
        <f>(C3/C9)*100</f>
        <v>0</v>
      </c>
    </row>
    <row r="4" spans="1:4" x14ac:dyDescent="0.25">
      <c r="A4" s="60" t="s">
        <v>163</v>
      </c>
      <c r="B4" s="52" t="s">
        <v>257</v>
      </c>
      <c r="C4" s="5">
        <v>0</v>
      </c>
      <c r="D4" s="68">
        <f>(C4/C9)*100</f>
        <v>0</v>
      </c>
    </row>
    <row r="5" spans="1:4" x14ac:dyDescent="0.25">
      <c r="A5" s="60" t="s">
        <v>165</v>
      </c>
      <c r="B5" s="52" t="s">
        <v>258</v>
      </c>
      <c r="C5" s="5">
        <v>0</v>
      </c>
      <c r="D5" s="68">
        <f>(C5/C9)*100</f>
        <v>0</v>
      </c>
    </row>
    <row r="6" spans="1:4" x14ac:dyDescent="0.25">
      <c r="A6" s="60" t="s">
        <v>167</v>
      </c>
      <c r="B6" s="52" t="s">
        <v>254</v>
      </c>
      <c r="C6" s="5">
        <v>1</v>
      </c>
      <c r="D6" s="68">
        <f>(C6/C9)*100</f>
        <v>20</v>
      </c>
    </row>
    <row r="7" spans="1:4" x14ac:dyDescent="0.25">
      <c r="A7" s="60" t="s">
        <v>193</v>
      </c>
      <c r="B7" s="52" t="s">
        <v>255</v>
      </c>
      <c r="C7" s="5">
        <v>3</v>
      </c>
      <c r="D7" s="68">
        <f>(C7/C9)*100</f>
        <v>60</v>
      </c>
    </row>
    <row r="8" spans="1:4" x14ac:dyDescent="0.25">
      <c r="A8" s="60" t="s">
        <v>170</v>
      </c>
      <c r="B8" s="88" t="s">
        <v>314</v>
      </c>
      <c r="C8" s="70">
        <v>1</v>
      </c>
      <c r="D8" s="68">
        <f>(C8/C10)*100</f>
        <v>20</v>
      </c>
    </row>
    <row r="9" spans="1:4" ht="15.75" thickBot="1" x14ac:dyDescent="0.3">
      <c r="A9" s="174" t="s">
        <v>27</v>
      </c>
      <c r="B9" s="175"/>
      <c r="C9" s="17">
        <f>'ONR po smjenama'!$C$7</f>
        <v>5</v>
      </c>
      <c r="D9" s="73">
        <f>D2+D3+D4+D5+D6+D7+D8</f>
        <v>100</v>
      </c>
    </row>
    <row r="10" spans="1:4" x14ac:dyDescent="0.25">
      <c r="C10">
        <f>C2+C3+C4+C5+C6+C7+C8</f>
        <v>5</v>
      </c>
    </row>
    <row r="15" spans="1:4" x14ac:dyDescent="0.25">
      <c r="B15" s="89" t="str">
        <f t="shared" ref="B15:B21" si="0">B2</f>
        <v>0</v>
      </c>
      <c r="C15" s="67">
        <f>D2</f>
        <v>0</v>
      </c>
    </row>
    <row r="16" spans="1:4" x14ac:dyDescent="0.25">
      <c r="B16" s="89" t="str">
        <f t="shared" si="0"/>
        <v>1-3</v>
      </c>
      <c r="C16" s="67">
        <f t="shared" ref="C16:C21" si="1">D3</f>
        <v>0</v>
      </c>
    </row>
    <row r="17" spans="2:3" x14ac:dyDescent="0.25">
      <c r="B17" s="89" t="str">
        <f t="shared" si="0"/>
        <v>4-7</v>
      </c>
      <c r="C17" s="67">
        <f t="shared" si="1"/>
        <v>0</v>
      </c>
    </row>
    <row r="18" spans="2:3" x14ac:dyDescent="0.25">
      <c r="B18" s="89" t="str">
        <f t="shared" si="0"/>
        <v>8-15</v>
      </c>
      <c r="C18" s="67">
        <f t="shared" si="1"/>
        <v>0</v>
      </c>
    </row>
    <row r="19" spans="2:3" x14ac:dyDescent="0.25">
      <c r="B19" s="89" t="str">
        <f t="shared" si="0"/>
        <v>16-30</v>
      </c>
      <c r="C19" s="67">
        <f t="shared" si="1"/>
        <v>20</v>
      </c>
    </row>
    <row r="20" spans="2:3" x14ac:dyDescent="0.25">
      <c r="B20" s="89" t="str">
        <f t="shared" si="0"/>
        <v>31-90</v>
      </c>
      <c r="C20" s="67">
        <f t="shared" si="1"/>
        <v>60</v>
      </c>
    </row>
    <row r="21" spans="2:3" x14ac:dyDescent="0.25">
      <c r="B21" s="89" t="str">
        <f t="shared" si="0"/>
        <v>više od 90</v>
      </c>
      <c r="C21" s="67">
        <f t="shared" si="1"/>
        <v>20</v>
      </c>
    </row>
  </sheetData>
  <mergeCells count="1">
    <mergeCell ref="A9:B9"/>
  </mergeCells>
  <conditionalFormatting sqref="B2: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{03057C4A-5881-48C1-ADD8-DABE1AB33157}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057C4A-5881-48C1-ADD8-DABE1AB33157}">
            <x14:dataBar minLength="0" maxLength="100" negativeBarColorSameAsPositive="1" axisPosition="none">
              <x14:cfvo type="min"/>
              <x14:cfvo type="max"/>
            </x14:dataBar>
          </x14:cfRule>
          <xm:sqref>B2:B8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L34" sqref="L34"/>
    </sheetView>
  </sheetViews>
  <sheetFormatPr defaultRowHeight="15" x14ac:dyDescent="0.25"/>
  <cols>
    <col min="1" max="1" width="6" customWidth="1"/>
    <col min="2" max="2" width="11.42578125" customWidth="1"/>
    <col min="3" max="3" width="16.5703125" customWidth="1"/>
    <col min="4" max="4" width="14.28515625" customWidth="1"/>
    <col min="5" max="5" width="16.42578125" customWidth="1"/>
    <col min="6" max="6" width="10.140625" customWidth="1"/>
    <col min="7" max="7" width="14" customWidth="1"/>
    <col min="8" max="8" width="14.5703125" customWidth="1"/>
    <col min="12" max="12" width="5.5703125" customWidth="1"/>
    <col min="18" max="18" width="68.140625" customWidth="1"/>
    <col min="19" max="19" width="44.140625" customWidth="1"/>
  </cols>
  <sheetData>
    <row r="1" spans="1:19" ht="50.25" customHeight="1" x14ac:dyDescent="0.25">
      <c r="A1" s="86" t="s">
        <v>15</v>
      </c>
      <c r="B1" s="55" t="s">
        <v>259</v>
      </c>
      <c r="C1" s="85" t="s">
        <v>260</v>
      </c>
      <c r="D1" s="85" t="s">
        <v>261</v>
      </c>
      <c r="E1" s="85" t="s">
        <v>262</v>
      </c>
      <c r="F1" s="85" t="s">
        <v>180</v>
      </c>
      <c r="G1" s="85" t="s">
        <v>275</v>
      </c>
      <c r="H1" s="53" t="s">
        <v>276</v>
      </c>
    </row>
    <row r="2" spans="1:19" ht="15.75" customHeight="1" x14ac:dyDescent="0.25">
      <c r="A2" s="43" t="s">
        <v>159</v>
      </c>
      <c r="B2" s="41" t="s">
        <v>263</v>
      </c>
      <c r="C2" s="58">
        <v>57</v>
      </c>
      <c r="D2" s="40">
        <v>37</v>
      </c>
      <c r="E2" s="58">
        <v>9280</v>
      </c>
      <c r="F2" s="40">
        <v>1</v>
      </c>
      <c r="G2" s="74">
        <f>(F2*1000000)/E2</f>
        <v>107.75862068965517</v>
      </c>
      <c r="H2" s="75">
        <f>(D2*100000)/E2</f>
        <v>398.70689655172413</v>
      </c>
      <c r="M2" s="209" t="s">
        <v>277</v>
      </c>
      <c r="N2" s="209"/>
      <c r="O2" s="209"/>
      <c r="P2" s="209"/>
      <c r="Q2" s="209"/>
      <c r="R2" s="209"/>
      <c r="S2" s="209"/>
    </row>
    <row r="3" spans="1:19" ht="15.75" x14ac:dyDescent="0.25">
      <c r="A3" s="43" t="s">
        <v>161</v>
      </c>
      <c r="B3" s="41" t="s">
        <v>264</v>
      </c>
      <c r="C3" s="58">
        <v>58</v>
      </c>
      <c r="D3" s="40"/>
      <c r="E3" s="58">
        <v>9744</v>
      </c>
      <c r="F3" s="40">
        <v>0</v>
      </c>
      <c r="G3" s="74">
        <f t="shared" ref="G3:G14" si="0">(F3*1000000)/E3</f>
        <v>0</v>
      </c>
      <c r="H3" s="75">
        <f t="shared" ref="H3:H14" si="1">(D3*100000)/E3</f>
        <v>0</v>
      </c>
      <c r="M3" s="210" t="s">
        <v>281</v>
      </c>
      <c r="N3" s="210"/>
      <c r="O3" s="210"/>
      <c r="P3" s="210"/>
      <c r="Q3" s="210"/>
      <c r="R3" s="210"/>
    </row>
    <row r="4" spans="1:19" ht="15.75" x14ac:dyDescent="0.25">
      <c r="A4" s="43" t="s">
        <v>163</v>
      </c>
      <c r="B4" s="41" t="s">
        <v>265</v>
      </c>
      <c r="C4" s="58">
        <v>56</v>
      </c>
      <c r="D4" s="40"/>
      <c r="E4" s="58">
        <v>9408</v>
      </c>
      <c r="F4" s="40">
        <v>0</v>
      </c>
      <c r="G4" s="74">
        <f t="shared" si="0"/>
        <v>0</v>
      </c>
      <c r="H4" s="75">
        <f t="shared" si="1"/>
        <v>0</v>
      </c>
      <c r="M4" s="77" t="s">
        <v>308</v>
      </c>
    </row>
    <row r="5" spans="1:19" x14ac:dyDescent="0.25">
      <c r="A5" s="43" t="s">
        <v>165</v>
      </c>
      <c r="B5" s="41" t="s">
        <v>266</v>
      </c>
      <c r="C5" s="58">
        <v>55</v>
      </c>
      <c r="D5" s="40">
        <v>39</v>
      </c>
      <c r="E5" s="58">
        <v>8928</v>
      </c>
      <c r="F5" s="40">
        <v>1</v>
      </c>
      <c r="G5" s="74">
        <f t="shared" si="0"/>
        <v>112.00716845878136</v>
      </c>
      <c r="H5" s="75">
        <f t="shared" si="1"/>
        <v>436.8279569892473</v>
      </c>
    </row>
    <row r="6" spans="1:19" x14ac:dyDescent="0.25">
      <c r="A6" s="43" t="s">
        <v>167</v>
      </c>
      <c r="B6" s="41" t="s">
        <v>267</v>
      </c>
      <c r="C6" s="58">
        <v>56</v>
      </c>
      <c r="D6" s="40"/>
      <c r="E6" s="58">
        <v>9408</v>
      </c>
      <c r="F6" s="40">
        <v>0</v>
      </c>
      <c r="G6" s="74">
        <f t="shared" si="0"/>
        <v>0</v>
      </c>
      <c r="H6" s="75">
        <f t="shared" si="1"/>
        <v>0</v>
      </c>
    </row>
    <row r="7" spans="1:19" x14ac:dyDescent="0.25">
      <c r="A7" s="43" t="s">
        <v>193</v>
      </c>
      <c r="B7" s="41" t="s">
        <v>268</v>
      </c>
      <c r="C7" s="58">
        <v>57</v>
      </c>
      <c r="D7" s="40"/>
      <c r="E7" s="58">
        <v>9576</v>
      </c>
      <c r="F7" s="40">
        <v>0</v>
      </c>
      <c r="G7" s="74">
        <f t="shared" si="0"/>
        <v>0</v>
      </c>
      <c r="H7" s="75">
        <f t="shared" si="1"/>
        <v>0</v>
      </c>
    </row>
    <row r="8" spans="1:19" x14ac:dyDescent="0.25">
      <c r="A8" s="43" t="s">
        <v>170</v>
      </c>
      <c r="B8" s="41" t="s">
        <v>269</v>
      </c>
      <c r="C8" s="58">
        <v>57</v>
      </c>
      <c r="D8" s="40">
        <v>25</v>
      </c>
      <c r="E8" s="58">
        <v>9376</v>
      </c>
      <c r="F8" s="40">
        <v>1</v>
      </c>
      <c r="G8" s="74">
        <f t="shared" si="0"/>
        <v>106.65529010238907</v>
      </c>
      <c r="H8" s="75">
        <f t="shared" si="1"/>
        <v>266.63822525597271</v>
      </c>
    </row>
    <row r="9" spans="1:19" x14ac:dyDescent="0.25">
      <c r="A9" s="43" t="s">
        <v>172</v>
      </c>
      <c r="B9" s="41" t="s">
        <v>270</v>
      </c>
      <c r="C9" s="58">
        <v>56</v>
      </c>
      <c r="D9" s="40"/>
      <c r="E9" s="58">
        <v>9408</v>
      </c>
      <c r="F9" s="40">
        <v>0</v>
      </c>
      <c r="G9" s="74">
        <f t="shared" si="0"/>
        <v>0</v>
      </c>
      <c r="H9" s="75">
        <f t="shared" si="1"/>
        <v>0</v>
      </c>
    </row>
    <row r="10" spans="1:19" x14ac:dyDescent="0.25">
      <c r="A10" s="43" t="s">
        <v>174</v>
      </c>
      <c r="B10" s="41" t="s">
        <v>271</v>
      </c>
      <c r="C10" s="58">
        <v>56</v>
      </c>
      <c r="D10" s="40"/>
      <c r="E10" s="58">
        <v>9408</v>
      </c>
      <c r="F10" s="40">
        <v>0</v>
      </c>
      <c r="G10" s="74">
        <f t="shared" si="0"/>
        <v>0</v>
      </c>
      <c r="H10" s="75">
        <f t="shared" si="1"/>
        <v>0</v>
      </c>
    </row>
    <row r="11" spans="1:19" x14ac:dyDescent="0.25">
      <c r="A11" s="43" t="s">
        <v>194</v>
      </c>
      <c r="B11" s="41" t="s">
        <v>272</v>
      </c>
      <c r="C11" s="58">
        <v>57</v>
      </c>
      <c r="D11" s="40">
        <v>95</v>
      </c>
      <c r="E11" s="58">
        <v>8816</v>
      </c>
      <c r="F11" s="40">
        <v>1</v>
      </c>
      <c r="G11" s="74">
        <f t="shared" si="0"/>
        <v>113.43012704174228</v>
      </c>
      <c r="H11" s="75">
        <f t="shared" si="1"/>
        <v>1077.5862068965516</v>
      </c>
    </row>
    <row r="12" spans="1:19" x14ac:dyDescent="0.25">
      <c r="A12" s="43" t="s">
        <v>195</v>
      </c>
      <c r="B12" s="41" t="s">
        <v>273</v>
      </c>
      <c r="C12" s="58">
        <v>58</v>
      </c>
      <c r="D12" s="40"/>
      <c r="E12" s="58">
        <v>9744</v>
      </c>
      <c r="F12" s="40">
        <v>0</v>
      </c>
      <c r="G12" s="74">
        <f t="shared" si="0"/>
        <v>0</v>
      </c>
      <c r="H12" s="75">
        <f t="shared" si="1"/>
        <v>0</v>
      </c>
    </row>
    <row r="13" spans="1:19" x14ac:dyDescent="0.25">
      <c r="A13" s="43" t="s">
        <v>196</v>
      </c>
      <c r="B13" s="41" t="s">
        <v>274</v>
      </c>
      <c r="C13" s="58">
        <v>58</v>
      </c>
      <c r="D13" s="40">
        <v>58</v>
      </c>
      <c r="E13" s="58">
        <v>9396</v>
      </c>
      <c r="F13" s="40">
        <v>1</v>
      </c>
      <c r="G13" s="74">
        <f t="shared" si="0"/>
        <v>106.42826734780758</v>
      </c>
      <c r="H13" s="75">
        <f t="shared" si="1"/>
        <v>617.28395061728395</v>
      </c>
    </row>
    <row r="14" spans="1:19" ht="15.75" thickBot="1" x14ac:dyDescent="0.3">
      <c r="A14" s="193" t="s">
        <v>27</v>
      </c>
      <c r="B14" s="194"/>
      <c r="C14" s="194"/>
      <c r="D14" s="84">
        <f>'opći podaci'!$G$20</f>
        <v>254</v>
      </c>
      <c r="E14" s="56">
        <f>E2+E3+E4+E5+E6+E7+E8+E9+E10+E11+E12+E13</f>
        <v>112492</v>
      </c>
      <c r="F14" s="84">
        <f>'opći podaci'!$G$6</f>
        <v>5</v>
      </c>
      <c r="G14" s="109">
        <f t="shared" si="0"/>
        <v>44.447605163033813</v>
      </c>
      <c r="H14" s="110">
        <f t="shared" si="1"/>
        <v>225.79383422821178</v>
      </c>
    </row>
    <row r="15" spans="1:19" x14ac:dyDescent="0.25">
      <c r="D15">
        <f>D2+D3+D4+D5+D6+D7+D8+D9+D10+D11+D12+D13</f>
        <v>254</v>
      </c>
      <c r="F15">
        <f>F2+F3+F4+F5+F6+F7+F8+F9+F10+F11+F12+F13</f>
        <v>5</v>
      </c>
    </row>
    <row r="17" spans="2:10" x14ac:dyDescent="0.25">
      <c r="C17" t="str">
        <f t="shared" ref="C17:C29" si="2">G1</f>
        <v>INDEKS  UČESTALOSTI</v>
      </c>
      <c r="D17" t="str">
        <f t="shared" ref="D17:D29" si="3">H1</f>
        <v>INDEKS  TEŽINE</v>
      </c>
    </row>
    <row r="18" spans="2:10" x14ac:dyDescent="0.25">
      <c r="B18" t="str">
        <f t="shared" ref="B18:B29" si="4">B2</f>
        <v>Siječanj</v>
      </c>
      <c r="C18" s="76">
        <f t="shared" si="2"/>
        <v>107.75862068965517</v>
      </c>
      <c r="D18" s="76">
        <f t="shared" si="3"/>
        <v>398.70689655172413</v>
      </c>
    </row>
    <row r="19" spans="2:10" x14ac:dyDescent="0.25">
      <c r="B19" t="str">
        <f t="shared" si="4"/>
        <v>Veljača</v>
      </c>
      <c r="C19" s="76">
        <f t="shared" si="2"/>
        <v>0</v>
      </c>
      <c r="D19" s="76">
        <f t="shared" si="3"/>
        <v>0</v>
      </c>
    </row>
    <row r="20" spans="2:10" x14ac:dyDescent="0.25">
      <c r="B20" t="str">
        <f t="shared" si="4"/>
        <v>Ožujak</v>
      </c>
      <c r="C20" s="76">
        <f t="shared" si="2"/>
        <v>0</v>
      </c>
      <c r="D20" s="76">
        <f t="shared" si="3"/>
        <v>0</v>
      </c>
    </row>
    <row r="21" spans="2:10" x14ac:dyDescent="0.25">
      <c r="B21" t="str">
        <f t="shared" si="4"/>
        <v>Travanj</v>
      </c>
      <c r="C21" s="76">
        <f t="shared" si="2"/>
        <v>112.00716845878136</v>
      </c>
      <c r="D21" s="76">
        <f t="shared" si="3"/>
        <v>436.8279569892473</v>
      </c>
    </row>
    <row r="22" spans="2:10" x14ac:dyDescent="0.25">
      <c r="B22" t="str">
        <f t="shared" si="4"/>
        <v>Svibanj</v>
      </c>
      <c r="C22" s="76">
        <f t="shared" si="2"/>
        <v>0</v>
      </c>
      <c r="D22" s="76">
        <f t="shared" si="3"/>
        <v>0</v>
      </c>
    </row>
    <row r="23" spans="2:10" x14ac:dyDescent="0.25">
      <c r="B23" t="str">
        <f t="shared" si="4"/>
        <v>Lipanj</v>
      </c>
      <c r="C23" s="76">
        <f t="shared" si="2"/>
        <v>0</v>
      </c>
      <c r="D23" s="76">
        <f t="shared" si="3"/>
        <v>0</v>
      </c>
    </row>
    <row r="24" spans="2:10" x14ac:dyDescent="0.25">
      <c r="B24" t="str">
        <f t="shared" si="4"/>
        <v>Srpanj</v>
      </c>
      <c r="C24" s="76">
        <f t="shared" si="2"/>
        <v>106.65529010238907</v>
      </c>
      <c r="D24" s="76">
        <f t="shared" si="3"/>
        <v>266.63822525597271</v>
      </c>
    </row>
    <row r="25" spans="2:10" x14ac:dyDescent="0.25">
      <c r="B25" t="str">
        <f t="shared" si="4"/>
        <v>Kolovoz</v>
      </c>
      <c r="C25" s="76">
        <f t="shared" si="2"/>
        <v>0</v>
      </c>
      <c r="D25" s="76">
        <f t="shared" si="3"/>
        <v>0</v>
      </c>
    </row>
    <row r="26" spans="2:10" x14ac:dyDescent="0.25">
      <c r="B26" t="str">
        <f t="shared" si="4"/>
        <v>Rujan</v>
      </c>
      <c r="C26" s="76">
        <f t="shared" si="2"/>
        <v>0</v>
      </c>
      <c r="D26" s="76">
        <f t="shared" si="3"/>
        <v>0</v>
      </c>
    </row>
    <row r="27" spans="2:10" x14ac:dyDescent="0.25">
      <c r="B27" t="str">
        <f t="shared" si="4"/>
        <v>Listopad</v>
      </c>
      <c r="C27" s="76">
        <f t="shared" si="2"/>
        <v>113.43012704174228</v>
      </c>
      <c r="D27" s="76">
        <f t="shared" si="3"/>
        <v>1077.5862068965516</v>
      </c>
    </row>
    <row r="28" spans="2:10" x14ac:dyDescent="0.25">
      <c r="B28" t="str">
        <f t="shared" si="4"/>
        <v>Studeni</v>
      </c>
      <c r="C28" s="76">
        <f t="shared" si="2"/>
        <v>0</v>
      </c>
      <c r="D28" s="76">
        <f t="shared" si="3"/>
        <v>0</v>
      </c>
    </row>
    <row r="29" spans="2:10" x14ac:dyDescent="0.25">
      <c r="B29" t="str">
        <f t="shared" si="4"/>
        <v>Prosinac</v>
      </c>
      <c r="C29" s="76">
        <f t="shared" si="2"/>
        <v>106.42826734780758</v>
      </c>
      <c r="D29" s="76">
        <f t="shared" si="3"/>
        <v>617.28395061728395</v>
      </c>
    </row>
    <row r="30" spans="2:10" x14ac:dyDescent="0.25">
      <c r="J30" t="s">
        <v>282</v>
      </c>
    </row>
  </sheetData>
  <mergeCells count="3">
    <mergeCell ref="A14:C14"/>
    <mergeCell ref="M2:S2"/>
    <mergeCell ref="M3:R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C12" sqref="C12:G12"/>
    </sheetView>
  </sheetViews>
  <sheetFormatPr defaultRowHeight="15" x14ac:dyDescent="0.25"/>
  <cols>
    <col min="2" max="2" width="33.42578125" customWidth="1"/>
  </cols>
  <sheetData>
    <row r="1" spans="1:21" x14ac:dyDescent="0.25">
      <c r="A1" s="176" t="s">
        <v>15</v>
      </c>
      <c r="B1" s="178" t="s">
        <v>16</v>
      </c>
      <c r="C1" s="166" t="s">
        <v>14</v>
      </c>
      <c r="D1" s="166"/>
      <c r="E1" s="166"/>
      <c r="F1" s="166"/>
      <c r="G1" s="173"/>
    </row>
    <row r="2" spans="1:21" x14ac:dyDescent="0.25">
      <c r="A2" s="177"/>
      <c r="B2" s="179"/>
      <c r="C2" s="2" t="str">
        <f>'opći podaci'!C2</f>
        <v>2013.</v>
      </c>
      <c r="D2" s="2" t="str">
        <f>'opći podaci'!D2</f>
        <v>2014.</v>
      </c>
      <c r="E2" s="2" t="str">
        <f>'opći podaci'!E2</f>
        <v>2015.</v>
      </c>
      <c r="F2" s="2" t="str">
        <f>'opći podaci'!F2</f>
        <v>2016.</v>
      </c>
      <c r="G2" s="3" t="str">
        <f>'opći podaci'!G2</f>
        <v>2017.</v>
      </c>
    </row>
    <row r="3" spans="1:21" ht="25.5" x14ac:dyDescent="0.25">
      <c r="A3" s="4" t="s">
        <v>159</v>
      </c>
      <c r="B3" s="16" t="s">
        <v>22</v>
      </c>
      <c r="C3" s="5">
        <v>6</v>
      </c>
      <c r="D3" s="61">
        <v>4</v>
      </c>
      <c r="E3" s="61">
        <v>5</v>
      </c>
      <c r="F3" s="61">
        <v>4</v>
      </c>
      <c r="G3" s="61">
        <v>5</v>
      </c>
    </row>
    <row r="4" spans="1:21" ht="25.5" x14ac:dyDescent="0.25">
      <c r="A4" s="4" t="s">
        <v>161</v>
      </c>
      <c r="B4" s="16" t="s">
        <v>23</v>
      </c>
      <c r="C4" s="61">
        <v>0</v>
      </c>
      <c r="D4" s="61">
        <v>0</v>
      </c>
      <c r="E4" s="61">
        <v>1</v>
      </c>
      <c r="F4" s="61">
        <v>0</v>
      </c>
      <c r="G4" s="61">
        <v>0</v>
      </c>
    </row>
    <row r="5" spans="1:21" ht="25.5" x14ac:dyDescent="0.25">
      <c r="A5" s="4" t="s">
        <v>231</v>
      </c>
      <c r="B5" s="10" t="s">
        <v>24</v>
      </c>
      <c r="C5" s="61">
        <v>0</v>
      </c>
      <c r="D5" s="61">
        <v>1</v>
      </c>
      <c r="E5" s="61">
        <v>0</v>
      </c>
      <c r="F5" s="61">
        <v>2</v>
      </c>
      <c r="G5" s="61">
        <v>0</v>
      </c>
      <c r="L5" t="s">
        <v>282</v>
      </c>
    </row>
    <row r="6" spans="1:21" x14ac:dyDescent="0.25">
      <c r="A6" s="4" t="s">
        <v>232</v>
      </c>
      <c r="B6" s="10" t="s">
        <v>25</v>
      </c>
      <c r="C6" s="61">
        <v>0</v>
      </c>
      <c r="D6" s="61">
        <v>0</v>
      </c>
      <c r="E6" s="61">
        <v>1</v>
      </c>
      <c r="F6" s="61">
        <v>0</v>
      </c>
      <c r="G6" s="61">
        <v>0</v>
      </c>
    </row>
    <row r="7" spans="1:21" ht="25.5" x14ac:dyDescent="0.25">
      <c r="A7" s="4" t="s">
        <v>233</v>
      </c>
      <c r="B7" s="10" t="s">
        <v>26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</row>
    <row r="8" spans="1:21" ht="15.75" thickBot="1" x14ac:dyDescent="0.3">
      <c r="A8" s="174" t="s">
        <v>27</v>
      </c>
      <c r="B8" s="175"/>
      <c r="C8" s="17">
        <f>'opći podaci'!C6</f>
        <v>6</v>
      </c>
      <c r="D8" s="17">
        <f>'opći podaci'!D6</f>
        <v>5</v>
      </c>
      <c r="E8" s="17">
        <f>'opći podaci'!E6</f>
        <v>7</v>
      </c>
      <c r="F8" s="17">
        <f>'opći podaci'!F6</f>
        <v>6</v>
      </c>
      <c r="G8" s="18">
        <f>'opći podaci'!G6</f>
        <v>5</v>
      </c>
    </row>
    <row r="9" spans="1:21" x14ac:dyDescent="0.25">
      <c r="A9" s="65"/>
      <c r="B9" s="65"/>
      <c r="C9" s="65">
        <f>C3+C4+C5+C6+C7</f>
        <v>6</v>
      </c>
      <c r="D9" s="65">
        <f>D3+D4+D5+D6+D7</f>
        <v>5</v>
      </c>
      <c r="E9" s="65">
        <f>E3+E4+E5+E6+E7</f>
        <v>7</v>
      </c>
      <c r="F9" s="65">
        <f>F3+F4+F5+F6+F7</f>
        <v>6</v>
      </c>
      <c r="G9" s="65">
        <f>G3+G4+G5+G6+G7</f>
        <v>5</v>
      </c>
    </row>
    <row r="10" spans="1:21" ht="15.75" x14ac:dyDescent="0.25">
      <c r="A10" s="65"/>
      <c r="B10" s="65"/>
      <c r="C10" s="65"/>
      <c r="D10" s="65"/>
      <c r="E10" s="65"/>
      <c r="F10" s="65"/>
      <c r="G10" s="65"/>
      <c r="U10" s="72"/>
    </row>
    <row r="11" spans="1:21" x14ac:dyDescent="0.25">
      <c r="A11" s="65"/>
      <c r="B11" s="65"/>
      <c r="C11" s="65"/>
      <c r="D11" s="65"/>
      <c r="E11" s="65"/>
      <c r="F11" s="65"/>
      <c r="G11" s="65"/>
    </row>
    <row r="12" spans="1:21" x14ac:dyDescent="0.25">
      <c r="A12" s="65"/>
      <c r="B12" s="65"/>
      <c r="C12" s="2" t="str">
        <f>'opći podaci'!C2</f>
        <v>2013.</v>
      </c>
      <c r="D12" s="2" t="str">
        <f>'opći podaci'!D2</f>
        <v>2014.</v>
      </c>
      <c r="E12" s="2" t="str">
        <f>'opći podaci'!E2</f>
        <v>2015.</v>
      </c>
      <c r="F12" s="2" t="str">
        <f>'opći podaci'!F2</f>
        <v>2016.</v>
      </c>
      <c r="G12" s="3" t="str">
        <f>'opći podaci'!G2</f>
        <v>2017.</v>
      </c>
    </row>
    <row r="13" spans="1:21" ht="28.5" customHeight="1" x14ac:dyDescent="0.25">
      <c r="A13" s="65"/>
      <c r="B13" s="65" t="str">
        <f t="shared" ref="B13:G14" si="0">B3</f>
        <v>Broj ozlijeđenih radnika na mjestu obavljanja poslova i radnih zadataka</v>
      </c>
      <c r="C13" s="65">
        <f t="shared" si="0"/>
        <v>6</v>
      </c>
      <c r="D13" s="65">
        <f t="shared" si="0"/>
        <v>4</v>
      </c>
      <c r="E13" s="65">
        <f t="shared" si="0"/>
        <v>5</v>
      </c>
      <c r="F13" s="65">
        <f t="shared" si="0"/>
        <v>4</v>
      </c>
      <c r="G13" s="65">
        <f t="shared" si="0"/>
        <v>5</v>
      </c>
    </row>
    <row r="14" spans="1:21" ht="30" customHeight="1" x14ac:dyDescent="0.25">
      <c r="A14" s="65"/>
      <c r="B14" s="65" t="str">
        <f t="shared" si="0"/>
        <v>Broj ozlijeđenih radnika izvan mjesta rada</v>
      </c>
      <c r="C14" s="65">
        <f t="shared" si="0"/>
        <v>0</v>
      </c>
      <c r="D14" s="65">
        <f t="shared" si="0"/>
        <v>0</v>
      </c>
      <c r="E14" s="65">
        <f t="shared" si="0"/>
        <v>1</v>
      </c>
      <c r="F14" s="65">
        <f t="shared" si="0"/>
        <v>0</v>
      </c>
      <c r="G14" s="65">
        <f t="shared" si="0"/>
        <v>0</v>
      </c>
    </row>
    <row r="15" spans="1:21" x14ac:dyDescent="0.25">
      <c r="A15" s="65"/>
      <c r="B15" s="65"/>
      <c r="C15" s="65"/>
      <c r="D15" s="65"/>
      <c r="E15" s="65"/>
      <c r="F15" s="65"/>
      <c r="G15" s="65"/>
    </row>
    <row r="19" spans="2:7" x14ac:dyDescent="0.25">
      <c r="C19" s="2" t="str">
        <f>'opći podaci'!C2</f>
        <v>2013.</v>
      </c>
      <c r="D19" s="2" t="str">
        <f>'opći podaci'!D2</f>
        <v>2014.</v>
      </c>
      <c r="E19" s="2" t="str">
        <f>'opći podaci'!E2</f>
        <v>2015.</v>
      </c>
      <c r="F19" s="2" t="str">
        <f>'opći podaci'!F2</f>
        <v>2016.</v>
      </c>
      <c r="G19" s="3" t="str">
        <f>'opći podaci'!G2</f>
        <v>2017.</v>
      </c>
    </row>
    <row r="20" spans="2:7" ht="25.5" x14ac:dyDescent="0.25">
      <c r="B20" s="10" t="str">
        <f t="shared" ref="B20:G22" si="1">B5</f>
        <v>Na putu na mjesto rada ili povratku sa mjesta rada</v>
      </c>
      <c r="C20" s="24">
        <f t="shared" si="1"/>
        <v>0</v>
      </c>
      <c r="D20" s="24">
        <f t="shared" si="1"/>
        <v>1</v>
      </c>
      <c r="E20" s="24">
        <f t="shared" si="1"/>
        <v>0</v>
      </c>
      <c r="F20" s="24">
        <f t="shared" si="1"/>
        <v>2</v>
      </c>
      <c r="G20" s="24">
        <f t="shared" si="1"/>
        <v>0</v>
      </c>
    </row>
    <row r="21" spans="2:7" x14ac:dyDescent="0.25">
      <c r="B21" s="10" t="str">
        <f t="shared" si="1"/>
        <v>Na službenom putu</v>
      </c>
      <c r="C21" s="24">
        <f t="shared" si="1"/>
        <v>0</v>
      </c>
      <c r="D21" s="24">
        <f t="shared" si="1"/>
        <v>0</v>
      </c>
      <c r="E21" s="24">
        <f t="shared" si="1"/>
        <v>1</v>
      </c>
      <c r="F21" s="24">
        <f t="shared" si="1"/>
        <v>0</v>
      </c>
      <c r="G21" s="24">
        <f t="shared" si="1"/>
        <v>0</v>
      </c>
    </row>
    <row r="22" spans="2:7" ht="25.5" x14ac:dyDescent="0.25">
      <c r="B22" s="10" t="str">
        <f t="shared" si="1"/>
        <v>Na drugom mjestu prilikom obavljanja radnih zadataka</v>
      </c>
      <c r="C22" s="24">
        <f t="shared" si="1"/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</row>
    <row r="25" spans="2:7" x14ac:dyDescent="0.25">
      <c r="B25" s="63" t="s">
        <v>282</v>
      </c>
    </row>
  </sheetData>
  <mergeCells count="4">
    <mergeCell ref="C1:G1"/>
    <mergeCell ref="A8:B8"/>
    <mergeCell ref="A1:A2"/>
    <mergeCell ref="B1:B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J4" sqref="J4"/>
    </sheetView>
  </sheetViews>
  <sheetFormatPr defaultRowHeight="15" x14ac:dyDescent="0.25"/>
  <cols>
    <col min="2" max="2" width="24.28515625" customWidth="1"/>
    <col min="3" max="3" width="12.140625" customWidth="1"/>
    <col min="4" max="4" width="12.7109375" customWidth="1"/>
    <col min="5" max="5" width="11.7109375" customWidth="1"/>
    <col min="6" max="6" width="11.85546875" customWidth="1"/>
    <col min="7" max="7" width="13.28515625" customWidth="1"/>
    <col min="12" max="12" width="119.140625" customWidth="1"/>
  </cols>
  <sheetData>
    <row r="1" spans="1:18" x14ac:dyDescent="0.25">
      <c r="A1" s="197" t="s">
        <v>15</v>
      </c>
      <c r="B1" s="195" t="s">
        <v>16</v>
      </c>
      <c r="C1" s="195" t="s">
        <v>14</v>
      </c>
      <c r="D1" s="195"/>
      <c r="E1" s="195"/>
      <c r="F1" s="195"/>
      <c r="G1" s="211"/>
    </row>
    <row r="2" spans="1:18" ht="15.75" x14ac:dyDescent="0.25">
      <c r="A2" s="198"/>
      <c r="B2" s="196"/>
      <c r="C2" s="66" t="str">
        <f>'opći podaci'!C2</f>
        <v>2013.</v>
      </c>
      <c r="D2" s="66" t="str">
        <f>'opći podaci'!D2</f>
        <v>2014.</v>
      </c>
      <c r="E2" s="66" t="str">
        <f>'opći podaci'!E2</f>
        <v>2015.</v>
      </c>
      <c r="F2" s="66" t="str">
        <f>'opći podaci'!F2</f>
        <v>2016.</v>
      </c>
      <c r="G2" s="54" t="str">
        <f>'opći podaci'!G2</f>
        <v>2017.</v>
      </c>
      <c r="L2" s="209" t="s">
        <v>277</v>
      </c>
      <c r="M2" s="209"/>
      <c r="N2" s="209"/>
      <c r="O2" s="209"/>
      <c r="P2" s="209"/>
      <c r="Q2" s="209"/>
      <c r="R2" s="209"/>
    </row>
    <row r="3" spans="1:18" ht="15.75" x14ac:dyDescent="0.25">
      <c r="A3" s="43" t="s">
        <v>159</v>
      </c>
      <c r="B3" s="111" t="s">
        <v>278</v>
      </c>
      <c r="C3" s="74">
        <f>(C5*1000000)/C6</f>
        <v>56.242969628796402</v>
      </c>
      <c r="D3" s="74">
        <f>(D5*1000000)/D6</f>
        <v>45.145911586246747</v>
      </c>
      <c r="E3" s="74">
        <f>(E5*1000000)/E6</f>
        <v>64.575645756457561</v>
      </c>
      <c r="F3" s="74">
        <f>(F5*1000000)/F6</f>
        <v>53.312482229172588</v>
      </c>
      <c r="G3" s="75">
        <f>'Index učestalosti po mjesecima'!$G$14</f>
        <v>44.447605163033813</v>
      </c>
      <c r="L3" s="210" t="s">
        <v>281</v>
      </c>
      <c r="M3" s="210"/>
      <c r="N3" s="210"/>
      <c r="O3" s="210"/>
      <c r="P3" s="210"/>
      <c r="Q3" s="210"/>
    </row>
    <row r="4" spans="1:18" ht="15.75" x14ac:dyDescent="0.25">
      <c r="A4" s="43" t="s">
        <v>161</v>
      </c>
      <c r="B4" s="111" t="s">
        <v>279</v>
      </c>
      <c r="C4" s="74">
        <f>(C7*100000)/C6</f>
        <v>255.90551181102362</v>
      </c>
      <c r="D4" s="74">
        <f>(D7*100000)/D6</f>
        <v>241.98208610228258</v>
      </c>
      <c r="E4" s="74">
        <f>(E7*100000)/E6</f>
        <v>285.9778597785978</v>
      </c>
      <c r="F4" s="74">
        <f>(F7*100000)/F6</f>
        <v>263.0082456639181</v>
      </c>
      <c r="G4" s="75">
        <f>'Index učestalosti po mjesecima'!$H$14</f>
        <v>225.79383422821178</v>
      </c>
      <c r="L4" s="77" t="s">
        <v>308</v>
      </c>
    </row>
    <row r="5" spans="1:18" x14ac:dyDescent="0.25">
      <c r="A5" s="43" t="s">
        <v>163</v>
      </c>
      <c r="B5" s="41" t="s">
        <v>280</v>
      </c>
      <c r="C5" s="40">
        <f>'opći podaci'!$C$6</f>
        <v>6</v>
      </c>
      <c r="D5" s="40">
        <f>'opći podaci'!$D$6</f>
        <v>5</v>
      </c>
      <c r="E5" s="40">
        <f>'opći podaci'!$E$6</f>
        <v>7</v>
      </c>
      <c r="F5" s="40">
        <f>'opći podaci'!$F$6</f>
        <v>6</v>
      </c>
      <c r="G5" s="44">
        <f>'Index učestalosti po mjesecima'!$F$14</f>
        <v>5</v>
      </c>
    </row>
    <row r="6" spans="1:18" ht="25.5" x14ac:dyDescent="0.25">
      <c r="A6" s="43" t="s">
        <v>165</v>
      </c>
      <c r="B6" s="41" t="s">
        <v>262</v>
      </c>
      <c r="C6" s="58">
        <v>106680</v>
      </c>
      <c r="D6" s="58">
        <v>110752</v>
      </c>
      <c r="E6" s="58">
        <v>108400</v>
      </c>
      <c r="F6" s="58">
        <v>112544</v>
      </c>
      <c r="G6" s="90">
        <f>'Index učestalosti po mjesecima'!$E$14</f>
        <v>112492</v>
      </c>
    </row>
    <row r="7" spans="1:18" ht="15.75" thickBot="1" x14ac:dyDescent="0.3">
      <c r="A7" s="57" t="s">
        <v>167</v>
      </c>
      <c r="B7" s="78" t="s">
        <v>261</v>
      </c>
      <c r="C7" s="91">
        <f>'opći podaci'!$C$20</f>
        <v>273</v>
      </c>
      <c r="D7" s="91">
        <f>'opći podaci'!$D$20</f>
        <v>268</v>
      </c>
      <c r="E7" s="91">
        <f>'opći podaci'!$E$20</f>
        <v>310</v>
      </c>
      <c r="F7" s="91">
        <f>'opći podaci'!$F$20</f>
        <v>296</v>
      </c>
      <c r="G7" s="92">
        <f>'Index učestalosti po mjesecima'!$D$14</f>
        <v>254</v>
      </c>
    </row>
    <row r="11" spans="1:18" x14ac:dyDescent="0.25">
      <c r="C11" t="str">
        <f t="shared" ref="C11:G12" si="0">C2</f>
        <v>2013.</v>
      </c>
      <c r="D11" t="str">
        <f t="shared" si="0"/>
        <v>2014.</v>
      </c>
      <c r="E11" t="str">
        <f t="shared" si="0"/>
        <v>2015.</v>
      </c>
      <c r="F11" t="str">
        <f t="shared" si="0"/>
        <v>2016.</v>
      </c>
      <c r="G11" t="str">
        <f t="shared" si="0"/>
        <v>2017.</v>
      </c>
    </row>
    <row r="12" spans="1:18" x14ac:dyDescent="0.25">
      <c r="B12" t="str">
        <f>B3</f>
        <v>Indeks učestalosti</v>
      </c>
      <c r="C12" s="76">
        <f t="shared" si="0"/>
        <v>56.242969628796402</v>
      </c>
      <c r="D12" s="76">
        <f t="shared" si="0"/>
        <v>45.145911586246747</v>
      </c>
      <c r="E12" s="76">
        <f t="shared" si="0"/>
        <v>64.575645756457561</v>
      </c>
      <c r="F12" s="76">
        <f t="shared" si="0"/>
        <v>53.312482229172588</v>
      </c>
      <c r="G12" s="76">
        <f t="shared" si="0"/>
        <v>44.447605163033813</v>
      </c>
    </row>
    <row r="13" spans="1:18" x14ac:dyDescent="0.25">
      <c r="B13" t="str">
        <f t="shared" ref="B13:G13" si="1">B4</f>
        <v>Indeks težine</v>
      </c>
      <c r="C13" s="76">
        <f t="shared" si="1"/>
        <v>255.90551181102362</v>
      </c>
      <c r="D13" s="76">
        <f t="shared" si="1"/>
        <v>241.98208610228258</v>
      </c>
      <c r="E13" s="76">
        <f t="shared" si="1"/>
        <v>285.9778597785978</v>
      </c>
      <c r="F13" s="76">
        <f t="shared" si="1"/>
        <v>263.0082456639181</v>
      </c>
      <c r="G13" s="76">
        <f t="shared" si="1"/>
        <v>225.79383422821178</v>
      </c>
    </row>
  </sheetData>
  <mergeCells count="5">
    <mergeCell ref="C1:G1"/>
    <mergeCell ref="A1:A2"/>
    <mergeCell ref="B1:B2"/>
    <mergeCell ref="L2:R2"/>
    <mergeCell ref="L3:Q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M92" sqref="M92"/>
    </sheetView>
  </sheetViews>
  <sheetFormatPr defaultRowHeight="15" x14ac:dyDescent="0.25"/>
  <cols>
    <col min="2" max="2" width="63.28515625" customWidth="1"/>
    <col min="3" max="7" width="22.140625" style="25" customWidth="1"/>
    <col min="8" max="8" width="16.85546875" bestFit="1" customWidth="1"/>
  </cols>
  <sheetData>
    <row r="1" spans="1:9" ht="18.75" x14ac:dyDescent="0.3">
      <c r="A1" s="215" t="s">
        <v>319</v>
      </c>
      <c r="B1" s="216"/>
      <c r="C1" s="216"/>
      <c r="D1" s="216"/>
      <c r="E1" s="216"/>
      <c r="F1" s="216"/>
      <c r="G1" s="217"/>
      <c r="H1" s="218" t="s">
        <v>27</v>
      </c>
    </row>
    <row r="2" spans="1:9" s="25" customFormat="1" ht="15.75" thickBot="1" x14ac:dyDescent="0.3">
      <c r="A2" s="139" t="s">
        <v>15</v>
      </c>
      <c r="B2" s="140"/>
      <c r="C2" s="130" t="s">
        <v>320</v>
      </c>
      <c r="D2" s="130" t="s">
        <v>320</v>
      </c>
      <c r="E2" s="130" t="s">
        <v>320</v>
      </c>
      <c r="F2" s="130" t="s">
        <v>320</v>
      </c>
      <c r="G2" s="131" t="s">
        <v>320</v>
      </c>
      <c r="H2" s="218"/>
    </row>
    <row r="3" spans="1:9" ht="15.75" thickBot="1" x14ac:dyDescent="0.3">
      <c r="A3" s="114" t="s">
        <v>159</v>
      </c>
      <c r="B3" s="115" t="s">
        <v>321</v>
      </c>
      <c r="C3" s="148">
        <f>C4+C8</f>
        <v>200</v>
      </c>
      <c r="D3" s="148">
        <f>D4+D8</f>
        <v>280</v>
      </c>
      <c r="E3" s="148">
        <f>E4+E8</f>
        <v>190</v>
      </c>
      <c r="F3" s="148">
        <f>F4+F8</f>
        <v>355</v>
      </c>
      <c r="G3" s="148">
        <f>G4+G8</f>
        <v>165</v>
      </c>
      <c r="H3" s="149">
        <f>C3+D3+E3+F3+G3</f>
        <v>1190</v>
      </c>
      <c r="I3" s="143"/>
    </row>
    <row r="4" spans="1:9" x14ac:dyDescent="0.25">
      <c r="A4" s="116" t="s">
        <v>322</v>
      </c>
      <c r="B4" s="117" t="s">
        <v>323</v>
      </c>
      <c r="C4" s="150">
        <f>(C5*C6)+C7</f>
        <v>55</v>
      </c>
      <c r="D4" s="150">
        <f>(D5*D6)+D7</f>
        <v>110</v>
      </c>
      <c r="E4" s="150">
        <f>(E5*E6)+E7</f>
        <v>65</v>
      </c>
      <c r="F4" s="150">
        <f>(F5*F6)+F7</f>
        <v>110</v>
      </c>
      <c r="G4" s="150">
        <f>(G5*G6)+G7</f>
        <v>50</v>
      </c>
      <c r="H4" s="151">
        <f t="shared" ref="H4:H11" si="0">C4+D4+E4+F4+G4</f>
        <v>390</v>
      </c>
      <c r="I4" s="143"/>
    </row>
    <row r="5" spans="1:9" x14ac:dyDescent="0.25">
      <c r="A5" s="119" t="s">
        <v>324</v>
      </c>
      <c r="B5" s="120" t="s">
        <v>325</v>
      </c>
      <c r="C5" s="134">
        <v>1</v>
      </c>
      <c r="D5" s="135">
        <v>2</v>
      </c>
      <c r="E5" s="135">
        <v>1</v>
      </c>
      <c r="F5" s="135">
        <v>1</v>
      </c>
      <c r="G5" s="136">
        <v>1</v>
      </c>
      <c r="H5" s="144">
        <f t="shared" si="0"/>
        <v>6</v>
      </c>
      <c r="I5" s="143"/>
    </row>
    <row r="6" spans="1:9" x14ac:dyDescent="0.25">
      <c r="A6" s="119" t="s">
        <v>326</v>
      </c>
      <c r="B6" s="120" t="s">
        <v>327</v>
      </c>
      <c r="C6" s="145">
        <v>30</v>
      </c>
      <c r="D6" s="146">
        <v>30</v>
      </c>
      <c r="E6" s="146">
        <v>30</v>
      </c>
      <c r="F6" s="146">
        <v>30</v>
      </c>
      <c r="G6" s="147">
        <v>30</v>
      </c>
      <c r="H6" s="151">
        <f t="shared" si="0"/>
        <v>150</v>
      </c>
      <c r="I6" s="143"/>
    </row>
    <row r="7" spans="1:9" x14ac:dyDescent="0.25">
      <c r="A7" s="119" t="s">
        <v>328</v>
      </c>
      <c r="B7" s="120" t="s">
        <v>329</v>
      </c>
      <c r="C7" s="145">
        <v>25</v>
      </c>
      <c r="D7" s="146">
        <v>50</v>
      </c>
      <c r="E7" s="146">
        <v>35</v>
      </c>
      <c r="F7" s="146">
        <v>80</v>
      </c>
      <c r="G7" s="147">
        <v>20</v>
      </c>
      <c r="H7" s="151">
        <f t="shared" si="0"/>
        <v>210</v>
      </c>
      <c r="I7" s="143"/>
    </row>
    <row r="8" spans="1:9" x14ac:dyDescent="0.25">
      <c r="A8" s="119" t="s">
        <v>330</v>
      </c>
      <c r="B8" s="121" t="s">
        <v>331</v>
      </c>
      <c r="C8" s="145">
        <f>(C9*C10)+C11</f>
        <v>145</v>
      </c>
      <c r="D8" s="145">
        <f>(D9*D10)+D11</f>
        <v>170</v>
      </c>
      <c r="E8" s="145">
        <f>(E9*E10)+E11</f>
        <v>125</v>
      </c>
      <c r="F8" s="145">
        <f>(F9*F10)+F11</f>
        <v>245</v>
      </c>
      <c r="G8" s="152">
        <f>(G9*G10)+G11</f>
        <v>115</v>
      </c>
      <c r="H8" s="151">
        <f t="shared" si="0"/>
        <v>800</v>
      </c>
      <c r="I8" s="143"/>
    </row>
    <row r="9" spans="1:9" x14ac:dyDescent="0.25">
      <c r="A9" s="119" t="s">
        <v>332</v>
      </c>
      <c r="B9" s="120" t="s">
        <v>333</v>
      </c>
      <c r="C9" s="134">
        <v>1</v>
      </c>
      <c r="D9" s="135">
        <v>1</v>
      </c>
      <c r="E9" s="135">
        <v>1</v>
      </c>
      <c r="F9" s="135">
        <v>1</v>
      </c>
      <c r="G9" s="136">
        <v>1</v>
      </c>
      <c r="H9" s="144">
        <f t="shared" si="0"/>
        <v>5</v>
      </c>
      <c r="I9" s="143"/>
    </row>
    <row r="10" spans="1:9" x14ac:dyDescent="0.25">
      <c r="A10" s="119" t="s">
        <v>334</v>
      </c>
      <c r="B10" s="120" t="s">
        <v>335</v>
      </c>
      <c r="C10" s="145">
        <v>45</v>
      </c>
      <c r="D10" s="146">
        <v>45</v>
      </c>
      <c r="E10" s="146">
        <v>45</v>
      </c>
      <c r="F10" s="146">
        <v>45</v>
      </c>
      <c r="G10" s="147">
        <v>45</v>
      </c>
      <c r="H10" s="151">
        <f t="shared" si="0"/>
        <v>225</v>
      </c>
      <c r="I10" s="143"/>
    </row>
    <row r="11" spans="1:9" x14ac:dyDescent="0.25">
      <c r="A11" s="119" t="s">
        <v>336</v>
      </c>
      <c r="B11" s="120" t="s">
        <v>329</v>
      </c>
      <c r="C11" s="145">
        <v>100</v>
      </c>
      <c r="D11" s="146">
        <v>125</v>
      </c>
      <c r="E11" s="146">
        <v>80</v>
      </c>
      <c r="F11" s="146">
        <v>200</v>
      </c>
      <c r="G11" s="147">
        <v>70</v>
      </c>
      <c r="H11" s="151">
        <f t="shared" si="0"/>
        <v>575</v>
      </c>
      <c r="I11" s="143"/>
    </row>
    <row r="12" spans="1:9" ht="15.75" thickBot="1" x14ac:dyDescent="0.3">
      <c r="A12" s="212"/>
      <c r="B12" s="213"/>
      <c r="C12" s="213"/>
      <c r="D12" s="213"/>
      <c r="E12" s="213"/>
      <c r="F12" s="213"/>
      <c r="G12" s="214"/>
    </row>
    <row r="13" spans="1:9" ht="15.75" thickBot="1" x14ac:dyDescent="0.3">
      <c r="A13" s="114" t="s">
        <v>161</v>
      </c>
      <c r="B13" s="115" t="s">
        <v>446</v>
      </c>
      <c r="C13" s="153">
        <f>C14+(C15*C16)+C17+C18</f>
        <v>920</v>
      </c>
      <c r="D13" s="153">
        <f>D14+(D15*D16)+D17+D18</f>
        <v>4280</v>
      </c>
      <c r="E13" s="153">
        <f>E14+(E15*E16)+E17+E18</f>
        <v>3400</v>
      </c>
      <c r="F13" s="153">
        <f>F14+(F15*F16)+F17+F18</f>
        <v>3795</v>
      </c>
      <c r="G13" s="154">
        <f>G14+(G15*G16)+G17+G18</f>
        <v>1260</v>
      </c>
      <c r="H13" s="155">
        <f t="shared" ref="H13:H18" si="1">C13+D13+E13+F13+G13</f>
        <v>13655</v>
      </c>
    </row>
    <row r="14" spans="1:9" x14ac:dyDescent="0.25">
      <c r="A14" s="116" t="s">
        <v>337</v>
      </c>
      <c r="B14" s="118" t="s">
        <v>338</v>
      </c>
      <c r="C14" s="156">
        <v>100</v>
      </c>
      <c r="D14" s="156">
        <v>100</v>
      </c>
      <c r="E14" s="156">
        <v>100</v>
      </c>
      <c r="F14" s="156">
        <v>100</v>
      </c>
      <c r="G14" s="157">
        <v>100</v>
      </c>
      <c r="H14" s="158">
        <f t="shared" si="1"/>
        <v>500</v>
      </c>
    </row>
    <row r="15" spans="1:9" x14ac:dyDescent="0.25">
      <c r="A15" s="119" t="s">
        <v>339</v>
      </c>
      <c r="B15" s="120" t="s">
        <v>340</v>
      </c>
      <c r="C15" s="135">
        <v>3</v>
      </c>
      <c r="D15" s="135">
        <v>6</v>
      </c>
      <c r="E15" s="135">
        <v>4</v>
      </c>
      <c r="F15" s="135">
        <v>5</v>
      </c>
      <c r="G15" s="136">
        <v>2</v>
      </c>
      <c r="H15" s="142">
        <f t="shared" si="1"/>
        <v>20</v>
      </c>
    </row>
    <row r="16" spans="1:9" x14ac:dyDescent="0.25">
      <c r="A16" s="119" t="s">
        <v>341</v>
      </c>
      <c r="B16" s="120" t="s">
        <v>342</v>
      </c>
      <c r="C16" s="146">
        <v>55</v>
      </c>
      <c r="D16" s="146">
        <v>55</v>
      </c>
      <c r="E16" s="146">
        <v>55</v>
      </c>
      <c r="F16" s="146">
        <v>55</v>
      </c>
      <c r="G16" s="147">
        <v>55</v>
      </c>
      <c r="H16" s="158">
        <f t="shared" si="1"/>
        <v>275</v>
      </c>
    </row>
    <row r="17" spans="1:9" x14ac:dyDescent="0.25">
      <c r="A17" s="119" t="s">
        <v>343</v>
      </c>
      <c r="B17" s="120" t="s">
        <v>344</v>
      </c>
      <c r="C17" s="146">
        <v>455</v>
      </c>
      <c r="D17" s="146">
        <v>3500</v>
      </c>
      <c r="E17" s="146">
        <v>2800</v>
      </c>
      <c r="F17" s="146">
        <v>3100</v>
      </c>
      <c r="G17" s="147">
        <v>850</v>
      </c>
      <c r="H17" s="158">
        <f t="shared" si="1"/>
        <v>10705</v>
      </c>
    </row>
    <row r="18" spans="1:9" x14ac:dyDescent="0.25">
      <c r="A18" s="119" t="s">
        <v>345</v>
      </c>
      <c r="B18" s="120" t="s">
        <v>346</v>
      </c>
      <c r="C18" s="146">
        <v>200</v>
      </c>
      <c r="D18" s="146">
        <v>350</v>
      </c>
      <c r="E18" s="146">
        <v>280</v>
      </c>
      <c r="F18" s="146">
        <v>320</v>
      </c>
      <c r="G18" s="147">
        <v>200</v>
      </c>
      <c r="H18" s="158">
        <f t="shared" si="1"/>
        <v>1350</v>
      </c>
    </row>
    <row r="19" spans="1:9" ht="15.75" thickBot="1" x14ac:dyDescent="0.3">
      <c r="A19" s="212"/>
      <c r="B19" s="213"/>
      <c r="C19" s="213"/>
      <c r="D19" s="213"/>
      <c r="E19" s="213"/>
      <c r="F19" s="213"/>
      <c r="G19" s="214"/>
    </row>
    <row r="20" spans="1:9" ht="15.75" thickBot="1" x14ac:dyDescent="0.3">
      <c r="A20" s="114" t="s">
        <v>163</v>
      </c>
      <c r="B20" s="115" t="s">
        <v>347</v>
      </c>
      <c r="C20" s="153">
        <f>C21+C22+C23</f>
        <v>1650</v>
      </c>
      <c r="D20" s="153">
        <f>D21+D22+D23</f>
        <v>3140</v>
      </c>
      <c r="E20" s="153">
        <f>E21+E22+E23</f>
        <v>1350</v>
      </c>
      <c r="F20" s="153">
        <f>F21+F22+F23</f>
        <v>2070</v>
      </c>
      <c r="G20" s="154">
        <f>G21+G22+G23</f>
        <v>1160</v>
      </c>
      <c r="H20" s="155">
        <f>C20+D20+E20+F20+G20</f>
        <v>9370</v>
      </c>
    </row>
    <row r="21" spans="1:9" ht="30" customHeight="1" x14ac:dyDescent="0.25">
      <c r="A21" s="116" t="s">
        <v>348</v>
      </c>
      <c r="B21" s="122" t="s">
        <v>349</v>
      </c>
      <c r="C21" s="156">
        <v>1200</v>
      </c>
      <c r="D21" s="156">
        <v>2400</v>
      </c>
      <c r="E21" s="156">
        <v>1150</v>
      </c>
      <c r="F21" s="156">
        <v>1750</v>
      </c>
      <c r="G21" s="157">
        <v>950</v>
      </c>
      <c r="H21" s="158">
        <f>C21+D21+E21+F21+G21</f>
        <v>7450</v>
      </c>
    </row>
    <row r="22" spans="1:9" x14ac:dyDescent="0.25">
      <c r="A22" s="119" t="s">
        <v>350</v>
      </c>
      <c r="B22" s="120" t="s">
        <v>351</v>
      </c>
      <c r="C22" s="146">
        <v>450</v>
      </c>
      <c r="D22" s="146">
        <v>740</v>
      </c>
      <c r="E22" s="146">
        <v>200</v>
      </c>
      <c r="F22" s="146">
        <v>320</v>
      </c>
      <c r="G22" s="147">
        <v>210</v>
      </c>
      <c r="H22" s="158">
        <f>C22+D22+E22+F22+G22</f>
        <v>1920</v>
      </c>
    </row>
    <row r="23" spans="1:9" x14ac:dyDescent="0.25">
      <c r="A23" s="119" t="s">
        <v>352</v>
      </c>
      <c r="B23" s="120" t="s">
        <v>353</v>
      </c>
      <c r="C23" s="146">
        <v>0</v>
      </c>
      <c r="D23" s="146">
        <v>0</v>
      </c>
      <c r="E23" s="146">
        <v>0</v>
      </c>
      <c r="F23" s="146">
        <v>0</v>
      </c>
      <c r="G23" s="147">
        <v>0</v>
      </c>
      <c r="H23" s="158">
        <f>C23+D23+E23+F23+G23</f>
        <v>0</v>
      </c>
    </row>
    <row r="24" spans="1:9" ht="15.75" thickBot="1" x14ac:dyDescent="0.3">
      <c r="A24" s="212"/>
      <c r="B24" s="213"/>
      <c r="C24" s="213"/>
      <c r="D24" s="213"/>
      <c r="E24" s="213"/>
      <c r="F24" s="213"/>
      <c r="G24" s="214"/>
    </row>
    <row r="25" spans="1:9" ht="15.75" thickBot="1" x14ac:dyDescent="0.3">
      <c r="A25" s="114" t="s">
        <v>165</v>
      </c>
      <c r="B25" s="115" t="s">
        <v>354</v>
      </c>
      <c r="C25" s="153">
        <f>C26+C29</f>
        <v>7440</v>
      </c>
      <c r="D25" s="153">
        <f>D26+D29</f>
        <v>22800</v>
      </c>
      <c r="E25" s="153">
        <f>E26+E29</f>
        <v>9600</v>
      </c>
      <c r="F25" s="153">
        <f>F26+F29</f>
        <v>16800</v>
      </c>
      <c r="G25" s="154">
        <f>G26+G29</f>
        <v>4320</v>
      </c>
      <c r="H25" s="155">
        <f>C25+D25+E25+F25+G25</f>
        <v>60960</v>
      </c>
    </row>
    <row r="26" spans="1:9" x14ac:dyDescent="0.25">
      <c r="A26" s="116" t="s">
        <v>355</v>
      </c>
      <c r="B26" s="117" t="s">
        <v>356</v>
      </c>
      <c r="C26" s="156">
        <f>C27*C28</f>
        <v>7440</v>
      </c>
      <c r="D26" s="156">
        <f>D27*D28</f>
        <v>22800</v>
      </c>
      <c r="E26" s="156">
        <f>E27*E28</f>
        <v>9600</v>
      </c>
      <c r="F26" s="156">
        <f>F27*F28</f>
        <v>16800</v>
      </c>
      <c r="G26" s="157">
        <f>G27*G28</f>
        <v>4320</v>
      </c>
      <c r="H26" s="158">
        <f>C26+D26+E26+F26+G26</f>
        <v>60960</v>
      </c>
      <c r="I26" s="95" t="s">
        <v>447</v>
      </c>
    </row>
    <row r="27" spans="1:9" x14ac:dyDescent="0.25">
      <c r="A27" s="119" t="s">
        <v>357</v>
      </c>
      <c r="B27" s="120" t="s">
        <v>358</v>
      </c>
      <c r="C27" s="135">
        <v>248</v>
      </c>
      <c r="D27" s="135">
        <v>760</v>
      </c>
      <c r="E27" s="135">
        <v>320</v>
      </c>
      <c r="F27" s="135">
        <v>560</v>
      </c>
      <c r="G27" s="136">
        <v>144</v>
      </c>
      <c r="H27" s="142">
        <f>C27+D27+E27+F27+G27</f>
        <v>2032</v>
      </c>
      <c r="I27" s="141">
        <f>'Izgubljeno rad.vrije. ozl_2017.'!$D$7</f>
        <v>2032</v>
      </c>
    </row>
    <row r="28" spans="1:9" x14ac:dyDescent="0.25">
      <c r="A28" s="119" t="s">
        <v>359</v>
      </c>
      <c r="B28" s="120" t="s">
        <v>360</v>
      </c>
      <c r="C28" s="146">
        <v>30</v>
      </c>
      <c r="D28" s="146">
        <v>30</v>
      </c>
      <c r="E28" s="146">
        <v>30</v>
      </c>
      <c r="F28" s="146">
        <v>30</v>
      </c>
      <c r="G28" s="147">
        <v>30</v>
      </c>
      <c r="H28" s="158">
        <f>C28+D28+E28+F28+G28</f>
        <v>150</v>
      </c>
    </row>
    <row r="29" spans="1:9" x14ac:dyDescent="0.25">
      <c r="A29" s="119" t="s">
        <v>445</v>
      </c>
      <c r="B29" s="120" t="s">
        <v>361</v>
      </c>
      <c r="C29" s="146">
        <v>0</v>
      </c>
      <c r="D29" s="146">
        <v>0</v>
      </c>
      <c r="E29" s="146">
        <v>0</v>
      </c>
      <c r="F29" s="146">
        <v>0</v>
      </c>
      <c r="G29" s="147">
        <v>0</v>
      </c>
      <c r="H29" s="158">
        <f>C29+D29+E29+F29+G29</f>
        <v>0</v>
      </c>
    </row>
    <row r="30" spans="1:9" ht="15.75" thickBot="1" x14ac:dyDescent="0.3">
      <c r="A30" s="212"/>
      <c r="B30" s="213"/>
      <c r="C30" s="213"/>
      <c r="D30" s="213"/>
      <c r="E30" s="213"/>
      <c r="F30" s="213"/>
      <c r="G30" s="214"/>
    </row>
    <row r="31" spans="1:9" ht="15.75" thickBot="1" x14ac:dyDescent="0.3">
      <c r="A31" s="114" t="s">
        <v>167</v>
      </c>
      <c r="B31" s="115" t="s">
        <v>362</v>
      </c>
      <c r="C31" s="153">
        <f>(C32*C33)+(C34*C35)+(C36*C37)</f>
        <v>7440</v>
      </c>
      <c r="D31" s="153">
        <f>(D32*D33)+(D34*D35)+(D36*D37)</f>
        <v>22800</v>
      </c>
      <c r="E31" s="153">
        <f>(E32*E33)+(E34*E35)+(E36*E37)</f>
        <v>9600</v>
      </c>
      <c r="F31" s="153">
        <f>(F32*F33)+(F34*F35)+(F36*F37)</f>
        <v>16800</v>
      </c>
      <c r="G31" s="154">
        <f>(G32*G33)+(G34*G35)+(G36*G37)</f>
        <v>4320</v>
      </c>
      <c r="H31" s="155">
        <f>C31+D31+E31+F31+G31</f>
        <v>60960</v>
      </c>
    </row>
    <row r="32" spans="1:9" ht="30" customHeight="1" x14ac:dyDescent="0.25">
      <c r="A32" s="123" t="s">
        <v>363</v>
      </c>
      <c r="B32" s="122" t="s">
        <v>364</v>
      </c>
      <c r="C32" s="132">
        <v>0</v>
      </c>
      <c r="D32" s="132">
        <v>0</v>
      </c>
      <c r="E32" s="132">
        <v>0</v>
      </c>
      <c r="F32" s="132">
        <v>0</v>
      </c>
      <c r="G32" s="133">
        <v>0</v>
      </c>
      <c r="H32" s="142">
        <f t="shared" ref="H32:H37" si="2">C32+D32+E32+F32+G32</f>
        <v>0</v>
      </c>
    </row>
    <row r="33" spans="1:8" x14ac:dyDescent="0.25">
      <c r="A33" s="119" t="s">
        <v>365</v>
      </c>
      <c r="B33" s="120" t="s">
        <v>360</v>
      </c>
      <c r="C33" s="146">
        <v>30</v>
      </c>
      <c r="D33" s="146">
        <v>30</v>
      </c>
      <c r="E33" s="146">
        <v>30</v>
      </c>
      <c r="F33" s="146">
        <v>30</v>
      </c>
      <c r="G33" s="147">
        <v>30</v>
      </c>
      <c r="H33" s="158">
        <f t="shared" si="2"/>
        <v>150</v>
      </c>
    </row>
    <row r="34" spans="1:8" ht="30" customHeight="1" x14ac:dyDescent="0.25">
      <c r="A34" s="119" t="s">
        <v>366</v>
      </c>
      <c r="B34" s="124" t="s">
        <v>367</v>
      </c>
      <c r="C34" s="135">
        <v>0</v>
      </c>
      <c r="D34" s="135">
        <v>0</v>
      </c>
      <c r="E34" s="135">
        <v>0</v>
      </c>
      <c r="F34" s="135">
        <v>0</v>
      </c>
      <c r="G34" s="136">
        <v>0</v>
      </c>
      <c r="H34" s="142">
        <f t="shared" si="2"/>
        <v>0</v>
      </c>
    </row>
    <row r="35" spans="1:8" x14ac:dyDescent="0.25">
      <c r="A35" s="119" t="s">
        <v>368</v>
      </c>
      <c r="B35" s="120" t="s">
        <v>360</v>
      </c>
      <c r="C35" s="146">
        <v>30</v>
      </c>
      <c r="D35" s="146">
        <v>30</v>
      </c>
      <c r="E35" s="146">
        <v>30</v>
      </c>
      <c r="F35" s="146">
        <v>30</v>
      </c>
      <c r="G35" s="147">
        <v>30</v>
      </c>
      <c r="H35" s="158">
        <f t="shared" si="2"/>
        <v>150</v>
      </c>
    </row>
    <row r="36" spans="1:8" ht="30" customHeight="1" x14ac:dyDescent="0.25">
      <c r="A36" s="119" t="s">
        <v>369</v>
      </c>
      <c r="B36" s="124" t="s">
        <v>370</v>
      </c>
      <c r="C36" s="135">
        <v>248</v>
      </c>
      <c r="D36" s="135">
        <v>760</v>
      </c>
      <c r="E36" s="135">
        <v>320</v>
      </c>
      <c r="F36" s="135">
        <v>560</v>
      </c>
      <c r="G36" s="136">
        <v>144</v>
      </c>
      <c r="H36" s="142">
        <f t="shared" si="2"/>
        <v>2032</v>
      </c>
    </row>
    <row r="37" spans="1:8" x14ac:dyDescent="0.25">
      <c r="A37" s="119" t="s">
        <v>371</v>
      </c>
      <c r="B37" s="120" t="s">
        <v>360</v>
      </c>
      <c r="C37" s="146">
        <v>30</v>
      </c>
      <c r="D37" s="146">
        <v>30</v>
      </c>
      <c r="E37" s="146">
        <v>30</v>
      </c>
      <c r="F37" s="146">
        <v>30</v>
      </c>
      <c r="G37" s="147">
        <v>30</v>
      </c>
      <c r="H37" s="158">
        <f t="shared" si="2"/>
        <v>150</v>
      </c>
    </row>
    <row r="38" spans="1:8" ht="15.75" thickBot="1" x14ac:dyDescent="0.3">
      <c r="A38" s="212"/>
      <c r="B38" s="213"/>
      <c r="C38" s="213"/>
      <c r="D38" s="213"/>
      <c r="E38" s="213"/>
      <c r="F38" s="213"/>
      <c r="G38" s="214"/>
    </row>
    <row r="39" spans="1:8" ht="15.75" thickBot="1" x14ac:dyDescent="0.3">
      <c r="A39" s="114" t="s">
        <v>193</v>
      </c>
      <c r="B39" s="115" t="s">
        <v>372</v>
      </c>
      <c r="C39" s="153">
        <f>(C40*C41)+(C42*C43)</f>
        <v>210</v>
      </c>
      <c r="D39" s="153">
        <f>(D40*D41)+(D42*D43)</f>
        <v>215</v>
      </c>
      <c r="E39" s="153">
        <f>(E40*E41)+(E42*E43)</f>
        <v>260</v>
      </c>
      <c r="F39" s="153">
        <f>(F40*F41)+(F42*F43)</f>
        <v>130</v>
      </c>
      <c r="G39" s="154">
        <f>(G40*G41)+(G42*G43)</f>
        <v>80</v>
      </c>
      <c r="H39" s="155">
        <f>C39+D39+E39+F39+G39</f>
        <v>895</v>
      </c>
    </row>
    <row r="40" spans="1:8" ht="30" customHeight="1" x14ac:dyDescent="0.25">
      <c r="A40" s="116" t="s">
        <v>373</v>
      </c>
      <c r="B40" s="125" t="s">
        <v>374</v>
      </c>
      <c r="C40" s="132">
        <v>2</v>
      </c>
      <c r="D40" s="132">
        <v>3</v>
      </c>
      <c r="E40" s="132">
        <v>2</v>
      </c>
      <c r="F40" s="132">
        <v>1</v>
      </c>
      <c r="G40" s="133">
        <v>1</v>
      </c>
      <c r="H40" s="142">
        <f>C40+D40+E40+F40+G40</f>
        <v>9</v>
      </c>
    </row>
    <row r="41" spans="1:8" ht="15" customHeight="1" x14ac:dyDescent="0.25">
      <c r="A41" s="119" t="s">
        <v>375</v>
      </c>
      <c r="B41" s="126" t="s">
        <v>376</v>
      </c>
      <c r="C41" s="146">
        <v>30</v>
      </c>
      <c r="D41" s="146">
        <v>30</v>
      </c>
      <c r="E41" s="146">
        <v>30</v>
      </c>
      <c r="F41" s="146">
        <v>30</v>
      </c>
      <c r="G41" s="147">
        <v>30</v>
      </c>
      <c r="H41" s="158">
        <f>C41+D41+E41+F41+G41</f>
        <v>150</v>
      </c>
    </row>
    <row r="42" spans="1:8" ht="30" customHeight="1" x14ac:dyDescent="0.25">
      <c r="A42" s="119" t="s">
        <v>377</v>
      </c>
      <c r="B42" s="124" t="s">
        <v>378</v>
      </c>
      <c r="C42" s="135">
        <v>6</v>
      </c>
      <c r="D42" s="135">
        <v>5</v>
      </c>
      <c r="E42" s="135">
        <v>8</v>
      </c>
      <c r="F42" s="135">
        <v>4</v>
      </c>
      <c r="G42" s="136">
        <v>2</v>
      </c>
      <c r="H42" s="142">
        <f>C42+D42+E42+F42+G42</f>
        <v>25</v>
      </c>
    </row>
    <row r="43" spans="1:8" x14ac:dyDescent="0.25">
      <c r="A43" s="119" t="s">
        <v>379</v>
      </c>
      <c r="B43" s="120" t="s">
        <v>380</v>
      </c>
      <c r="C43" s="146">
        <v>25</v>
      </c>
      <c r="D43" s="146">
        <v>25</v>
      </c>
      <c r="E43" s="146">
        <v>25</v>
      </c>
      <c r="F43" s="146">
        <v>25</v>
      </c>
      <c r="G43" s="147">
        <v>25</v>
      </c>
      <c r="H43" s="158">
        <f>C43+D43+E43+F43+G43</f>
        <v>125</v>
      </c>
    </row>
    <row r="44" spans="1:8" ht="15.75" thickBot="1" x14ac:dyDescent="0.3">
      <c r="A44" s="212"/>
      <c r="B44" s="213"/>
      <c r="C44" s="213"/>
      <c r="D44" s="213"/>
      <c r="E44" s="213"/>
      <c r="F44" s="213"/>
      <c r="G44" s="214"/>
    </row>
    <row r="45" spans="1:8" ht="15.75" thickBot="1" x14ac:dyDescent="0.3">
      <c r="A45" s="114" t="s">
        <v>170</v>
      </c>
      <c r="B45" s="115" t="s">
        <v>381</v>
      </c>
      <c r="C45" s="153">
        <f>(C46*C47)+(C48*C49)+(C50*C51)+(C52*C53)</f>
        <v>280</v>
      </c>
      <c r="D45" s="153">
        <f>(D46*D47)+(D48*D49)+(D50*D51)+(D52*D53)</f>
        <v>385</v>
      </c>
      <c r="E45" s="153">
        <f>(E46*E47)+(E48*E49)+(E50*E51)+(E52*E53)</f>
        <v>280</v>
      </c>
      <c r="F45" s="153">
        <f>(F46*F47)+(F48*F49)+(F50*F51)+(F52*F53)</f>
        <v>280</v>
      </c>
      <c r="G45" s="154">
        <f>(G46*G47)+(G48*G49)+(G50*G51)+(G52*G53)</f>
        <v>210</v>
      </c>
      <c r="H45" s="155">
        <f>C45+D45+E45+F45+G45</f>
        <v>1435</v>
      </c>
    </row>
    <row r="46" spans="1:8" ht="30" customHeight="1" x14ac:dyDescent="0.25">
      <c r="A46" s="116" t="s">
        <v>382</v>
      </c>
      <c r="B46" s="122" t="s">
        <v>383</v>
      </c>
      <c r="C46" s="132">
        <v>2</v>
      </c>
      <c r="D46" s="132">
        <v>3</v>
      </c>
      <c r="E46" s="132">
        <v>2</v>
      </c>
      <c r="F46" s="132">
        <v>2</v>
      </c>
      <c r="G46" s="133">
        <v>1</v>
      </c>
      <c r="H46" s="142">
        <f t="shared" ref="H46:H53" si="3">C46+D46+E46+F46+G46</f>
        <v>10</v>
      </c>
    </row>
    <row r="47" spans="1:8" x14ac:dyDescent="0.25">
      <c r="A47" s="119" t="s">
        <v>384</v>
      </c>
      <c r="B47" s="120" t="s">
        <v>385</v>
      </c>
      <c r="C47" s="146">
        <v>35</v>
      </c>
      <c r="D47" s="146">
        <v>35</v>
      </c>
      <c r="E47" s="146">
        <v>35</v>
      </c>
      <c r="F47" s="146">
        <v>35</v>
      </c>
      <c r="G47" s="147">
        <v>35</v>
      </c>
      <c r="H47" s="158">
        <f t="shared" si="3"/>
        <v>175</v>
      </c>
    </row>
    <row r="48" spans="1:8" ht="30" customHeight="1" x14ac:dyDescent="0.25">
      <c r="A48" s="119" t="s">
        <v>386</v>
      </c>
      <c r="B48" s="124" t="s">
        <v>387</v>
      </c>
      <c r="C48" s="135">
        <v>1</v>
      </c>
      <c r="D48" s="135">
        <v>2</v>
      </c>
      <c r="E48" s="135">
        <v>1</v>
      </c>
      <c r="F48" s="135">
        <v>1</v>
      </c>
      <c r="G48" s="136">
        <v>1</v>
      </c>
      <c r="H48" s="142">
        <f t="shared" si="3"/>
        <v>6</v>
      </c>
    </row>
    <row r="49" spans="1:8" x14ac:dyDescent="0.25">
      <c r="A49" s="119" t="s">
        <v>388</v>
      </c>
      <c r="B49" s="120" t="s">
        <v>385</v>
      </c>
      <c r="C49" s="146">
        <v>35</v>
      </c>
      <c r="D49" s="146">
        <v>35</v>
      </c>
      <c r="E49" s="146">
        <v>35</v>
      </c>
      <c r="F49" s="146">
        <v>35</v>
      </c>
      <c r="G49" s="147">
        <v>35</v>
      </c>
      <c r="H49" s="158">
        <f t="shared" si="3"/>
        <v>175</v>
      </c>
    </row>
    <row r="50" spans="1:8" ht="30" customHeight="1" x14ac:dyDescent="0.25">
      <c r="A50" s="119" t="s">
        <v>389</v>
      </c>
      <c r="B50" s="124" t="s">
        <v>390</v>
      </c>
      <c r="C50" s="135">
        <v>4</v>
      </c>
      <c r="D50" s="135">
        <v>4</v>
      </c>
      <c r="E50" s="135">
        <v>4</v>
      </c>
      <c r="F50" s="135">
        <v>4</v>
      </c>
      <c r="G50" s="136">
        <v>4</v>
      </c>
      <c r="H50" s="142">
        <f t="shared" si="3"/>
        <v>20</v>
      </c>
    </row>
    <row r="51" spans="1:8" x14ac:dyDescent="0.25">
      <c r="A51" s="119" t="s">
        <v>391</v>
      </c>
      <c r="B51" s="120" t="s">
        <v>385</v>
      </c>
      <c r="C51" s="146">
        <v>35</v>
      </c>
      <c r="D51" s="146">
        <v>35</v>
      </c>
      <c r="E51" s="146">
        <v>35</v>
      </c>
      <c r="F51" s="146">
        <v>35</v>
      </c>
      <c r="G51" s="147">
        <v>35</v>
      </c>
      <c r="H51" s="158">
        <f t="shared" si="3"/>
        <v>175</v>
      </c>
    </row>
    <row r="52" spans="1:8" x14ac:dyDescent="0.25">
      <c r="A52" s="119" t="s">
        <v>392</v>
      </c>
      <c r="B52" s="120" t="s">
        <v>393</v>
      </c>
      <c r="C52" s="135">
        <v>1</v>
      </c>
      <c r="D52" s="135">
        <v>2</v>
      </c>
      <c r="E52" s="135">
        <v>1</v>
      </c>
      <c r="F52" s="135">
        <v>1</v>
      </c>
      <c r="G52" s="136">
        <v>0</v>
      </c>
      <c r="H52" s="142">
        <f t="shared" si="3"/>
        <v>5</v>
      </c>
    </row>
    <row r="53" spans="1:8" x14ac:dyDescent="0.25">
      <c r="A53" s="119" t="s">
        <v>394</v>
      </c>
      <c r="B53" s="120" t="s">
        <v>385</v>
      </c>
      <c r="C53" s="146">
        <v>35</v>
      </c>
      <c r="D53" s="146">
        <v>35</v>
      </c>
      <c r="E53" s="146">
        <v>35</v>
      </c>
      <c r="F53" s="146">
        <v>35</v>
      </c>
      <c r="G53" s="147">
        <v>35</v>
      </c>
      <c r="H53" s="158">
        <f t="shared" si="3"/>
        <v>175</v>
      </c>
    </row>
    <row r="54" spans="1:8" ht="15.75" thickBot="1" x14ac:dyDescent="0.3">
      <c r="A54" s="212"/>
      <c r="B54" s="213"/>
      <c r="C54" s="213"/>
      <c r="D54" s="213"/>
      <c r="E54" s="213"/>
      <c r="F54" s="213"/>
      <c r="G54" s="214"/>
    </row>
    <row r="55" spans="1:8" ht="15.75" thickBot="1" x14ac:dyDescent="0.3">
      <c r="A55" s="114" t="s">
        <v>172</v>
      </c>
      <c r="B55" s="115" t="s">
        <v>395</v>
      </c>
      <c r="C55" s="153">
        <f>C56+C57+C58+C59</f>
        <v>0</v>
      </c>
      <c r="D55" s="153">
        <f>D56+D57+D58+D59</f>
        <v>0</v>
      </c>
      <c r="E55" s="153">
        <f>E56+E57+E58+E59</f>
        <v>0</v>
      </c>
      <c r="F55" s="153">
        <f>F56+F57+F58+F59</f>
        <v>0</v>
      </c>
      <c r="G55" s="154">
        <f>G56+G57+G58+G59</f>
        <v>0</v>
      </c>
      <c r="H55" s="155">
        <f>C55+D55+E55+F55+G55</f>
        <v>0</v>
      </c>
    </row>
    <row r="56" spans="1:8" ht="30" customHeight="1" x14ac:dyDescent="0.25">
      <c r="A56" s="116" t="s">
        <v>396</v>
      </c>
      <c r="B56" s="122" t="s">
        <v>397</v>
      </c>
      <c r="C56" s="156">
        <v>0</v>
      </c>
      <c r="D56" s="156">
        <v>0</v>
      </c>
      <c r="E56" s="156">
        <v>0</v>
      </c>
      <c r="F56" s="156">
        <v>0</v>
      </c>
      <c r="G56" s="157">
        <v>0</v>
      </c>
      <c r="H56" s="158">
        <f>C56+D56+E56+F56+G56</f>
        <v>0</v>
      </c>
    </row>
    <row r="57" spans="1:8" x14ac:dyDescent="0.25">
      <c r="A57" s="119" t="s">
        <v>398</v>
      </c>
      <c r="B57" s="120" t="s">
        <v>399</v>
      </c>
      <c r="C57" s="146">
        <v>0</v>
      </c>
      <c r="D57" s="146">
        <v>0</v>
      </c>
      <c r="E57" s="146">
        <v>0</v>
      </c>
      <c r="F57" s="146">
        <v>0</v>
      </c>
      <c r="G57" s="147">
        <v>0</v>
      </c>
      <c r="H57" s="158">
        <f>C57+D57+E57+F57+G57</f>
        <v>0</v>
      </c>
    </row>
    <row r="58" spans="1:8" x14ac:dyDescent="0.25">
      <c r="A58" s="119" t="s">
        <v>400</v>
      </c>
      <c r="B58" s="120" t="s">
        <v>401</v>
      </c>
      <c r="C58" s="146">
        <v>0</v>
      </c>
      <c r="D58" s="146">
        <v>0</v>
      </c>
      <c r="E58" s="146">
        <v>0</v>
      </c>
      <c r="F58" s="146">
        <v>0</v>
      </c>
      <c r="G58" s="147">
        <v>0</v>
      </c>
      <c r="H58" s="158">
        <f>C58+D58+E58+F58+G58</f>
        <v>0</v>
      </c>
    </row>
    <row r="59" spans="1:8" x14ac:dyDescent="0.25">
      <c r="A59" s="119" t="s">
        <v>402</v>
      </c>
      <c r="B59" s="120" t="s">
        <v>403</v>
      </c>
      <c r="C59" s="146">
        <v>0</v>
      </c>
      <c r="D59" s="146">
        <v>0</v>
      </c>
      <c r="E59" s="146">
        <v>0</v>
      </c>
      <c r="F59" s="146">
        <v>0</v>
      </c>
      <c r="G59" s="147">
        <v>0</v>
      </c>
      <c r="H59" s="158">
        <f>C59+D59+E59+F59+G59</f>
        <v>0</v>
      </c>
    </row>
    <row r="60" spans="1:8" ht="15.75" thickBot="1" x14ac:dyDescent="0.3">
      <c r="A60" s="212"/>
      <c r="B60" s="213"/>
      <c r="C60" s="213"/>
      <c r="D60" s="213"/>
      <c r="E60" s="213"/>
      <c r="F60" s="213"/>
      <c r="G60" s="214"/>
    </row>
    <row r="61" spans="1:8" ht="15.75" thickBot="1" x14ac:dyDescent="0.3">
      <c r="A61" s="114" t="s">
        <v>174</v>
      </c>
      <c r="B61" s="115" t="s">
        <v>404</v>
      </c>
      <c r="C61" s="153">
        <f>C62+C63+C64+C65</f>
        <v>1950</v>
      </c>
      <c r="D61" s="153">
        <f>D62+D63+D64+D65</f>
        <v>1950</v>
      </c>
      <c r="E61" s="153">
        <f>E62+E63+E64+E65</f>
        <v>1950</v>
      </c>
      <c r="F61" s="153">
        <f>F62+F63+F64+F65</f>
        <v>1950</v>
      </c>
      <c r="G61" s="154">
        <f>G62+G63+G64+G65</f>
        <v>1950</v>
      </c>
      <c r="H61" s="155">
        <f>C61+D61+E61+F61+G61</f>
        <v>9750</v>
      </c>
    </row>
    <row r="62" spans="1:8" x14ac:dyDescent="0.25">
      <c r="A62" s="116" t="s">
        <v>405</v>
      </c>
      <c r="B62" s="118" t="s">
        <v>406</v>
      </c>
      <c r="C62" s="156">
        <v>0</v>
      </c>
      <c r="D62" s="156">
        <v>0</v>
      </c>
      <c r="E62" s="156">
        <v>0</v>
      </c>
      <c r="F62" s="156">
        <v>0</v>
      </c>
      <c r="G62" s="157">
        <v>0</v>
      </c>
      <c r="H62" s="158">
        <f>C62+D62+E62+F62+G62</f>
        <v>0</v>
      </c>
    </row>
    <row r="63" spans="1:8" x14ac:dyDescent="0.25">
      <c r="A63" s="119" t="s">
        <v>407</v>
      </c>
      <c r="B63" s="120" t="s">
        <v>408</v>
      </c>
      <c r="C63" s="146">
        <v>450</v>
      </c>
      <c r="D63" s="146">
        <v>450</v>
      </c>
      <c r="E63" s="146">
        <v>450</v>
      </c>
      <c r="F63" s="146">
        <v>450</v>
      </c>
      <c r="G63" s="147">
        <v>450</v>
      </c>
      <c r="H63" s="158">
        <f>C63+D63+E63+F63+G63</f>
        <v>2250</v>
      </c>
    </row>
    <row r="64" spans="1:8" ht="30" customHeight="1" x14ac:dyDescent="0.25">
      <c r="A64" s="119" t="s">
        <v>409</v>
      </c>
      <c r="B64" s="124" t="s">
        <v>410</v>
      </c>
      <c r="C64" s="146">
        <v>0</v>
      </c>
      <c r="D64" s="146">
        <v>0</v>
      </c>
      <c r="E64" s="146">
        <v>0</v>
      </c>
      <c r="F64" s="146">
        <v>0</v>
      </c>
      <c r="G64" s="147">
        <v>0</v>
      </c>
      <c r="H64" s="158">
        <f>C64+D64+E64+F64+G64</f>
        <v>0</v>
      </c>
    </row>
    <row r="65" spans="1:8" ht="30" customHeight="1" x14ac:dyDescent="0.25">
      <c r="A65" s="119" t="s">
        <v>411</v>
      </c>
      <c r="B65" s="124" t="s">
        <v>412</v>
      </c>
      <c r="C65" s="146">
        <v>1500</v>
      </c>
      <c r="D65" s="146">
        <v>1500</v>
      </c>
      <c r="E65" s="146">
        <v>1500</v>
      </c>
      <c r="F65" s="146">
        <v>1500</v>
      </c>
      <c r="G65" s="147">
        <v>1500</v>
      </c>
      <c r="H65" s="158">
        <f>C65+D65+E65+F65+G65</f>
        <v>7500</v>
      </c>
    </row>
    <row r="66" spans="1:8" ht="15.75" thickBot="1" x14ac:dyDescent="0.3">
      <c r="A66" s="212"/>
      <c r="B66" s="213"/>
      <c r="C66" s="213"/>
      <c r="D66" s="213"/>
      <c r="E66" s="213"/>
      <c r="F66" s="213"/>
      <c r="G66" s="214"/>
    </row>
    <row r="67" spans="1:8" ht="15.75" thickBot="1" x14ac:dyDescent="0.3">
      <c r="A67" s="114" t="s">
        <v>194</v>
      </c>
      <c r="B67" s="115" t="s">
        <v>413</v>
      </c>
      <c r="C67" s="153">
        <f>C68+C69+C70</f>
        <v>0</v>
      </c>
      <c r="D67" s="153">
        <f>D68+D69+D70</f>
        <v>0</v>
      </c>
      <c r="E67" s="153">
        <f>E68+E69+E70</f>
        <v>0</v>
      </c>
      <c r="F67" s="153">
        <f>F68+F69+F70</f>
        <v>0</v>
      </c>
      <c r="G67" s="154">
        <f>G68+G69+G70</f>
        <v>0</v>
      </c>
      <c r="H67" s="155">
        <f>C67+D67+E67+F67+G67</f>
        <v>0</v>
      </c>
    </row>
    <row r="68" spans="1:8" x14ac:dyDescent="0.25">
      <c r="A68" s="123" t="s">
        <v>414</v>
      </c>
      <c r="B68" s="118" t="s">
        <v>415</v>
      </c>
      <c r="C68" s="156">
        <v>0</v>
      </c>
      <c r="D68" s="156">
        <v>0</v>
      </c>
      <c r="E68" s="156">
        <v>0</v>
      </c>
      <c r="F68" s="156">
        <v>0</v>
      </c>
      <c r="G68" s="157">
        <v>0</v>
      </c>
      <c r="H68" s="158">
        <f>C68+D68+E68+F68+G68</f>
        <v>0</v>
      </c>
    </row>
    <row r="69" spans="1:8" x14ac:dyDescent="0.25">
      <c r="A69" s="119" t="s">
        <v>416</v>
      </c>
      <c r="B69" s="120" t="s">
        <v>417</v>
      </c>
      <c r="C69" s="146">
        <v>0</v>
      </c>
      <c r="D69" s="146">
        <v>0</v>
      </c>
      <c r="E69" s="146">
        <v>0</v>
      </c>
      <c r="F69" s="146">
        <v>0</v>
      </c>
      <c r="G69" s="147">
        <v>0</v>
      </c>
      <c r="H69" s="158">
        <f>C69+D69+E69+F69+G69</f>
        <v>0</v>
      </c>
    </row>
    <row r="70" spans="1:8" x14ac:dyDescent="0.25">
      <c r="A70" s="119" t="s">
        <v>418</v>
      </c>
      <c r="B70" s="120" t="s">
        <v>419</v>
      </c>
      <c r="C70" s="146">
        <v>0</v>
      </c>
      <c r="D70" s="146">
        <v>0</v>
      </c>
      <c r="E70" s="146">
        <v>0</v>
      </c>
      <c r="F70" s="146">
        <v>0</v>
      </c>
      <c r="G70" s="147">
        <v>0</v>
      </c>
      <c r="H70" s="158">
        <f>C70+D70+E70+F70+G70</f>
        <v>0</v>
      </c>
    </row>
    <row r="71" spans="1:8" ht="15.75" thickBot="1" x14ac:dyDescent="0.3">
      <c r="A71" s="112"/>
      <c r="B71" s="113"/>
      <c r="C71" s="137"/>
      <c r="D71" s="137"/>
      <c r="E71" s="137"/>
      <c r="F71" s="137"/>
      <c r="G71" s="138"/>
    </row>
    <row r="72" spans="1:8" ht="15.75" thickBot="1" x14ac:dyDescent="0.3">
      <c r="A72" s="114" t="s">
        <v>195</v>
      </c>
      <c r="B72" s="115" t="s">
        <v>420</v>
      </c>
      <c r="C72" s="153">
        <f>C73+C74</f>
        <v>0</v>
      </c>
      <c r="D72" s="153">
        <f>D73+D74</f>
        <v>0</v>
      </c>
      <c r="E72" s="153">
        <f>E73+E74</f>
        <v>0</v>
      </c>
      <c r="F72" s="153">
        <f>F73+F74</f>
        <v>0</v>
      </c>
      <c r="G72" s="154">
        <f>G73+G74</f>
        <v>0</v>
      </c>
      <c r="H72" s="155">
        <f>C72+D72+E72+F72+G72</f>
        <v>0</v>
      </c>
    </row>
    <row r="73" spans="1:8" x14ac:dyDescent="0.25">
      <c r="A73" s="116" t="s">
        <v>421</v>
      </c>
      <c r="B73" s="118" t="s">
        <v>422</v>
      </c>
      <c r="C73" s="156">
        <v>0</v>
      </c>
      <c r="D73" s="156">
        <v>0</v>
      </c>
      <c r="E73" s="156">
        <v>0</v>
      </c>
      <c r="F73" s="156">
        <v>0</v>
      </c>
      <c r="G73" s="157">
        <v>0</v>
      </c>
      <c r="H73" s="158">
        <f>C73+D73+E73+F73+G73</f>
        <v>0</v>
      </c>
    </row>
    <row r="74" spans="1:8" x14ac:dyDescent="0.25">
      <c r="A74" s="119" t="s">
        <v>423</v>
      </c>
      <c r="B74" s="120" t="s">
        <v>424</v>
      </c>
      <c r="C74" s="146">
        <v>0</v>
      </c>
      <c r="D74" s="146">
        <v>0</v>
      </c>
      <c r="E74" s="146">
        <v>0</v>
      </c>
      <c r="F74" s="146">
        <v>0</v>
      </c>
      <c r="G74" s="147">
        <v>0</v>
      </c>
      <c r="H74" s="158">
        <f>C74+D74+E74+F74+G74</f>
        <v>0</v>
      </c>
    </row>
    <row r="75" spans="1:8" ht="15.75" thickBot="1" x14ac:dyDescent="0.3">
      <c r="A75" s="212"/>
      <c r="B75" s="213"/>
      <c r="C75" s="213"/>
      <c r="D75" s="213"/>
      <c r="E75" s="213"/>
      <c r="F75" s="213"/>
      <c r="G75" s="214"/>
    </row>
    <row r="76" spans="1:8" ht="15.75" thickBot="1" x14ac:dyDescent="0.3">
      <c r="A76" s="114" t="s">
        <v>196</v>
      </c>
      <c r="B76" s="115" t="s">
        <v>425</v>
      </c>
      <c r="C76" s="153">
        <f>C77+C78</f>
        <v>0</v>
      </c>
      <c r="D76" s="153">
        <f>D77+D78</f>
        <v>0</v>
      </c>
      <c r="E76" s="153">
        <f>E77+E78</f>
        <v>0</v>
      </c>
      <c r="F76" s="159">
        <f>F77+F78</f>
        <v>0</v>
      </c>
      <c r="G76" s="160">
        <f>G77+G78</f>
        <v>0</v>
      </c>
      <c r="H76" s="161">
        <f>C76+D76+E76+F76+G76</f>
        <v>0</v>
      </c>
    </row>
    <row r="77" spans="1:8" x14ac:dyDescent="0.25">
      <c r="A77" s="116" t="s">
        <v>426</v>
      </c>
      <c r="B77" s="118" t="s">
        <v>427</v>
      </c>
      <c r="C77" s="156">
        <v>0</v>
      </c>
      <c r="D77" s="156">
        <v>0</v>
      </c>
      <c r="E77" s="156">
        <v>0</v>
      </c>
      <c r="F77" s="156">
        <v>0</v>
      </c>
      <c r="G77" s="157">
        <v>0</v>
      </c>
      <c r="H77" s="162">
        <f>C77+D77+E77+F77+G77</f>
        <v>0</v>
      </c>
    </row>
    <row r="78" spans="1:8" ht="30" customHeight="1" x14ac:dyDescent="0.25">
      <c r="A78" s="119" t="s">
        <v>428</v>
      </c>
      <c r="B78" s="124" t="s">
        <v>429</v>
      </c>
      <c r="C78" s="146">
        <v>0</v>
      </c>
      <c r="D78" s="146">
        <v>0</v>
      </c>
      <c r="E78" s="146">
        <v>0</v>
      </c>
      <c r="F78" s="146">
        <v>0</v>
      </c>
      <c r="G78" s="147">
        <v>0</v>
      </c>
      <c r="H78" s="162">
        <f>C78+D78+E78+F78+G78</f>
        <v>0</v>
      </c>
    </row>
    <row r="79" spans="1:8" ht="15.75" thickBot="1" x14ac:dyDescent="0.3">
      <c r="A79" s="212"/>
      <c r="B79" s="213"/>
      <c r="C79" s="213"/>
      <c r="D79" s="213"/>
      <c r="E79" s="213"/>
      <c r="F79" s="213"/>
      <c r="G79" s="214"/>
      <c r="H79" s="143"/>
    </row>
    <row r="80" spans="1:8" ht="15.75" thickBot="1" x14ac:dyDescent="0.3">
      <c r="A80" s="114" t="s">
        <v>197</v>
      </c>
      <c r="B80" s="115" t="s">
        <v>430</v>
      </c>
      <c r="C80" s="153">
        <f>C81+C82</f>
        <v>0</v>
      </c>
      <c r="D80" s="153">
        <f>D81+D82</f>
        <v>0</v>
      </c>
      <c r="E80" s="153">
        <f>E81+E82</f>
        <v>0</v>
      </c>
      <c r="F80" s="159">
        <f>F81+F82</f>
        <v>0</v>
      </c>
      <c r="G80" s="163">
        <f>G81+G82</f>
        <v>0</v>
      </c>
      <c r="H80" s="161">
        <f>C80+D80+E80+F80+G80</f>
        <v>0</v>
      </c>
    </row>
    <row r="81" spans="1:8" x14ac:dyDescent="0.25">
      <c r="A81" s="116" t="s">
        <v>431</v>
      </c>
      <c r="B81" s="118" t="s">
        <v>432</v>
      </c>
      <c r="C81" s="156">
        <v>0</v>
      </c>
      <c r="D81" s="156">
        <v>0</v>
      </c>
      <c r="E81" s="156">
        <v>0</v>
      </c>
      <c r="F81" s="156">
        <v>0</v>
      </c>
      <c r="G81" s="157">
        <v>0</v>
      </c>
      <c r="H81" s="162">
        <f>C81+D81+E81+F81+G81</f>
        <v>0</v>
      </c>
    </row>
    <row r="82" spans="1:8" x14ac:dyDescent="0.25">
      <c r="A82" s="119" t="s">
        <v>433</v>
      </c>
      <c r="B82" s="120" t="s">
        <v>434</v>
      </c>
      <c r="C82" s="146">
        <v>0</v>
      </c>
      <c r="D82" s="146">
        <v>0</v>
      </c>
      <c r="E82" s="146">
        <v>0</v>
      </c>
      <c r="F82" s="146">
        <v>0</v>
      </c>
      <c r="G82" s="147">
        <v>0</v>
      </c>
      <c r="H82" s="162">
        <f>C82+D82+E82+F82+G82</f>
        <v>0</v>
      </c>
    </row>
    <row r="83" spans="1:8" ht="15.75" thickBot="1" x14ac:dyDescent="0.3">
      <c r="A83" s="212"/>
      <c r="B83" s="213"/>
      <c r="C83" s="213"/>
      <c r="D83" s="213"/>
      <c r="E83" s="213"/>
      <c r="F83" s="213"/>
      <c r="G83" s="214"/>
      <c r="H83" s="143"/>
    </row>
    <row r="84" spans="1:8" ht="15.75" thickBot="1" x14ac:dyDescent="0.3">
      <c r="A84" s="114" t="s">
        <v>198</v>
      </c>
      <c r="B84" s="115" t="s">
        <v>435</v>
      </c>
      <c r="C84" s="153">
        <f>C85+C86+C87+C88</f>
        <v>0</v>
      </c>
      <c r="D84" s="153">
        <f>D85+D86+D87+D88</f>
        <v>0</v>
      </c>
      <c r="E84" s="153">
        <f>E85+E86+E87+E88</f>
        <v>0</v>
      </c>
      <c r="F84" s="159">
        <f>F85+F86+F87+F88</f>
        <v>0</v>
      </c>
      <c r="G84" s="163">
        <f>G85+G86+G87+G88</f>
        <v>0</v>
      </c>
      <c r="H84" s="161">
        <f>C84+D84+E84+F84+G84</f>
        <v>0</v>
      </c>
    </row>
    <row r="85" spans="1:8" x14ac:dyDescent="0.25">
      <c r="A85" s="116" t="s">
        <v>436</v>
      </c>
      <c r="B85" s="118" t="s">
        <v>437</v>
      </c>
      <c r="C85" s="156">
        <v>0</v>
      </c>
      <c r="D85" s="156">
        <v>0</v>
      </c>
      <c r="E85" s="156">
        <v>0</v>
      </c>
      <c r="F85" s="156">
        <v>0</v>
      </c>
      <c r="G85" s="157">
        <v>0</v>
      </c>
      <c r="H85" s="162">
        <f>C85+D85+E85+F85+G85</f>
        <v>0</v>
      </c>
    </row>
    <row r="86" spans="1:8" x14ac:dyDescent="0.25">
      <c r="A86" s="119" t="s">
        <v>438</v>
      </c>
      <c r="B86" s="120" t="s">
        <v>439</v>
      </c>
      <c r="C86" s="146">
        <v>0</v>
      </c>
      <c r="D86" s="146">
        <v>0</v>
      </c>
      <c r="E86" s="146">
        <v>0</v>
      </c>
      <c r="F86" s="146">
        <v>0</v>
      </c>
      <c r="G86" s="147">
        <v>0</v>
      </c>
      <c r="H86" s="162">
        <f>C86+D86+E86+F86+G86</f>
        <v>0</v>
      </c>
    </row>
    <row r="87" spans="1:8" x14ac:dyDescent="0.25">
      <c r="A87" s="119" t="s">
        <v>440</v>
      </c>
      <c r="B87" s="120" t="s">
        <v>441</v>
      </c>
      <c r="C87" s="146">
        <v>0</v>
      </c>
      <c r="D87" s="146">
        <v>0</v>
      </c>
      <c r="E87" s="146">
        <v>0</v>
      </c>
      <c r="F87" s="146">
        <v>0</v>
      </c>
      <c r="G87" s="147">
        <v>0</v>
      </c>
      <c r="H87" s="162">
        <f>C87+D87+E87+F87+G87</f>
        <v>0</v>
      </c>
    </row>
    <row r="88" spans="1:8" x14ac:dyDescent="0.25">
      <c r="A88" s="119" t="s">
        <v>442</v>
      </c>
      <c r="B88" s="120" t="s">
        <v>443</v>
      </c>
      <c r="C88" s="146">
        <v>0</v>
      </c>
      <c r="D88" s="146">
        <v>0</v>
      </c>
      <c r="E88" s="146">
        <v>0</v>
      </c>
      <c r="F88" s="146">
        <v>0</v>
      </c>
      <c r="G88" s="147">
        <v>0</v>
      </c>
      <c r="H88" s="162">
        <f>C88+D88+E88+F88+G88</f>
        <v>0</v>
      </c>
    </row>
    <row r="89" spans="1:8" ht="15.75" thickBot="1" x14ac:dyDescent="0.3">
      <c r="A89" s="212"/>
      <c r="B89" s="213"/>
      <c r="C89" s="213"/>
      <c r="D89" s="213"/>
      <c r="E89" s="213"/>
      <c r="F89" s="213"/>
      <c r="G89" s="214"/>
    </row>
    <row r="90" spans="1:8" ht="15.75" thickBot="1" x14ac:dyDescent="0.3">
      <c r="A90" s="114" t="s">
        <v>199</v>
      </c>
      <c r="B90" s="115" t="s">
        <v>27</v>
      </c>
      <c r="C90" s="153">
        <f>C3+C13+C20+C25+C31+C39+C45+C55+C61+C67+C72+C76+C80-C84</f>
        <v>20090</v>
      </c>
      <c r="D90" s="153">
        <f>D3+D13+D20+D25+D31+D39+D45+D55+D61+D67+D72+D76+D80-D84</f>
        <v>55850</v>
      </c>
      <c r="E90" s="153">
        <f>E3+E13+E20+E25+E31+E39+E45+E55+E61+E67+E72+E76+E80-E84</f>
        <v>26630</v>
      </c>
      <c r="F90" s="159">
        <f>F3+F13+F20+F25+F31+F39+F45+F55+F61+F67+F72+F76+F80-F84</f>
        <v>42180</v>
      </c>
      <c r="G90" s="163">
        <f>G3+G13+G20+G25+G31+G39+G45+G55+G61+G67+G72+G76+G80-G84</f>
        <v>13465</v>
      </c>
      <c r="H90" s="162">
        <f>C90+D90+E90+F90+G90</f>
        <v>158215</v>
      </c>
    </row>
    <row r="91" spans="1:8" ht="15.75" thickBot="1" x14ac:dyDescent="0.3">
      <c r="A91" s="127"/>
      <c r="B91" s="127"/>
    </row>
    <row r="92" spans="1:8" ht="24" thickBot="1" x14ac:dyDescent="0.4">
      <c r="A92" s="128" t="s">
        <v>200</v>
      </c>
      <c r="B92" s="129" t="s">
        <v>444</v>
      </c>
      <c r="C92" s="164">
        <f>C90+D90+E90+F90+G90</f>
        <v>158215</v>
      </c>
    </row>
    <row r="94" spans="1:8" x14ac:dyDescent="0.25">
      <c r="C94" s="25" t="s">
        <v>27</v>
      </c>
    </row>
    <row r="95" spans="1:8" x14ac:dyDescent="0.25">
      <c r="B95" t="str">
        <f>$B$3</f>
        <v>TROŠKOVI PRVE POMOĆI</v>
      </c>
      <c r="C95" s="165">
        <f>$H$3</f>
        <v>1190</v>
      </c>
    </row>
    <row r="96" spans="1:8" x14ac:dyDescent="0.25">
      <c r="B96" t="str">
        <f>$B$13</f>
        <v>TROŠKOVI MEDICINSKE POMOĆI</v>
      </c>
      <c r="C96" s="165">
        <f>$H$13</f>
        <v>13655</v>
      </c>
    </row>
    <row r="97" spans="2:3" x14ac:dyDescent="0.25">
      <c r="B97" t="str">
        <f>$B$20</f>
        <v>TROŠKOVI LIJEČENJA U BOLNICI</v>
      </c>
      <c r="C97" s="165">
        <f>$H$20</f>
        <v>9370</v>
      </c>
    </row>
    <row r="98" spans="2:3" x14ac:dyDescent="0.25">
      <c r="B98" t="str">
        <f>$B$25</f>
        <v>NAKNADA PLAĆE OZLIJEĐENOG RADNIKA</v>
      </c>
      <c r="C98" s="165">
        <f>$H$25</f>
        <v>60960</v>
      </c>
    </row>
    <row r="99" spans="2:3" x14ac:dyDescent="0.25">
      <c r="B99" t="str">
        <f>$B$31</f>
        <v>IZGUBLJENO RADNO VRIJEME OZLIJEĐENOG RADNIKA</v>
      </c>
      <c r="C99" s="165">
        <f>$H$31</f>
        <v>60960</v>
      </c>
    </row>
    <row r="100" spans="2:3" x14ac:dyDescent="0.25">
      <c r="B100" t="str">
        <f>$B$39</f>
        <v>IZGUBLJENO RADNO VRIJEME DRUGIH RADNIKA</v>
      </c>
      <c r="C100" s="165">
        <f>$H$39</f>
        <v>895</v>
      </c>
    </row>
    <row r="101" spans="2:3" x14ac:dyDescent="0.25">
      <c r="B101" t="str">
        <f>$B$45</f>
        <v>IZGUBLJENO RADNO VRIJEME VODITELJA POSLOVA</v>
      </c>
      <c r="C101" s="165">
        <f>$H$45</f>
        <v>1435</v>
      </c>
    </row>
    <row r="102" spans="2:3" x14ac:dyDescent="0.25">
      <c r="B102" t="str">
        <f>$B$55</f>
        <v>GUBITCI U PROIZVODNJI</v>
      </c>
      <c r="C102" s="165">
        <f>$H$55</f>
        <v>0</v>
      </c>
    </row>
    <row r="103" spans="2:3" x14ac:dyDescent="0.25">
      <c r="B103" t="str">
        <f>$B$61</f>
        <v>TROŠKOVI ZAPOŠLJAVANJA NOVOG RADNIKA</v>
      </c>
      <c r="C103" s="165">
        <f>$H$61</f>
        <v>9750</v>
      </c>
    </row>
    <row r="104" spans="2:3" x14ac:dyDescent="0.25">
      <c r="B104" t="str">
        <f>$B$67</f>
        <v>TROŠKOVI SUDSKIH POSTUPAKA</v>
      </c>
      <c r="C104" s="165">
        <f>$H$67</f>
        <v>0</v>
      </c>
    </row>
    <row r="105" spans="2:3" x14ac:dyDescent="0.25">
      <c r="B105" t="str">
        <f>$B$72</f>
        <v>NAKNADA ŠTETE</v>
      </c>
      <c r="C105" s="165">
        <f>$H$72</f>
        <v>0</v>
      </c>
    </row>
    <row r="106" spans="2:3" x14ac:dyDescent="0.25">
      <c r="B106" t="str">
        <f>$B$76</f>
        <v>JEDNOKRATNA NOVČANA POMOĆ</v>
      </c>
      <c r="C106" s="165">
        <f>$H$76</f>
        <v>0</v>
      </c>
    </row>
    <row r="107" spans="2:3" x14ac:dyDescent="0.25">
      <c r="B107" t="str">
        <f>$B$80</f>
        <v>IZDACI NA OSNOVU PREUZETIH OBVEZA</v>
      </c>
      <c r="C107" s="165">
        <f>$H$80</f>
        <v>0</v>
      </c>
    </row>
    <row r="108" spans="2:3" x14ac:dyDescent="0.25">
      <c r="B108" t="str">
        <f>$B$84</f>
        <v>OBEŠTEĆENJE (PRIHODI) POSLODAVCA</v>
      </c>
      <c r="C108" s="165">
        <f>$H$84</f>
        <v>0</v>
      </c>
    </row>
    <row r="109" spans="2:3" x14ac:dyDescent="0.25">
      <c r="B109" t="str">
        <f>$B$90</f>
        <v>UKUPNO</v>
      </c>
      <c r="C109" s="165">
        <f>$H$90</f>
        <v>158215</v>
      </c>
    </row>
  </sheetData>
  <mergeCells count="15">
    <mergeCell ref="A1:G1"/>
    <mergeCell ref="H1:H2"/>
    <mergeCell ref="A12:G12"/>
    <mergeCell ref="A19:G19"/>
    <mergeCell ref="A24:G24"/>
    <mergeCell ref="A30:G30"/>
    <mergeCell ref="A79:G79"/>
    <mergeCell ref="A83:G83"/>
    <mergeCell ref="A89:G89"/>
    <mergeCell ref="A38:G38"/>
    <mergeCell ref="A44:G44"/>
    <mergeCell ref="A54:G54"/>
    <mergeCell ref="A60:G60"/>
    <mergeCell ref="A66:G66"/>
    <mergeCell ref="A75:G7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D2" sqref="D2:H2"/>
    </sheetView>
  </sheetViews>
  <sheetFormatPr defaultRowHeight="15" x14ac:dyDescent="0.25"/>
  <cols>
    <col min="1" max="1" width="5.85546875" style="19" customWidth="1"/>
    <col min="2" max="2" width="6.7109375" customWidth="1"/>
    <col min="3" max="3" width="36.85546875" customWidth="1"/>
    <col min="10" max="10" width="6.85546875" customWidth="1"/>
    <col min="11" max="13" width="9.140625" hidden="1" customWidth="1"/>
    <col min="14" max="14" width="46" customWidth="1"/>
  </cols>
  <sheetData>
    <row r="1" spans="1:8" x14ac:dyDescent="0.25">
      <c r="A1" s="182" t="s">
        <v>15</v>
      </c>
      <c r="B1" s="178" t="s">
        <v>28</v>
      </c>
      <c r="C1" s="178" t="s">
        <v>29</v>
      </c>
      <c r="D1" s="166" t="s">
        <v>14</v>
      </c>
      <c r="E1" s="166"/>
      <c r="F1" s="166"/>
      <c r="G1" s="166"/>
      <c r="H1" s="173"/>
    </row>
    <row r="2" spans="1:8" x14ac:dyDescent="0.25">
      <c r="A2" s="183"/>
      <c r="B2" s="179"/>
      <c r="C2" s="179"/>
      <c r="D2" s="2" t="str">
        <f>'opći podaci'!C2</f>
        <v>2013.</v>
      </c>
      <c r="E2" s="2" t="str">
        <f>'opći podaci'!D2</f>
        <v>2014.</v>
      </c>
      <c r="F2" s="2" t="str">
        <f>'opći podaci'!E2</f>
        <v>2015.</v>
      </c>
      <c r="G2" s="2" t="str">
        <f>'opći podaci'!F2</f>
        <v>2016.</v>
      </c>
      <c r="H2" s="3" t="str">
        <f>'opći podaci'!G2</f>
        <v>2017.</v>
      </c>
    </row>
    <row r="3" spans="1:8" ht="15.75" x14ac:dyDescent="0.25">
      <c r="A3" s="4" t="s">
        <v>159</v>
      </c>
      <c r="B3" s="2">
        <v>0</v>
      </c>
      <c r="C3" s="16" t="s">
        <v>30</v>
      </c>
      <c r="D3" s="69"/>
      <c r="E3" s="69">
        <v>1</v>
      </c>
      <c r="F3" s="69">
        <v>1</v>
      </c>
      <c r="G3" s="69"/>
      <c r="H3" s="69"/>
    </row>
    <row r="4" spans="1:8" ht="15.75" x14ac:dyDescent="0.25">
      <c r="A4" s="4" t="s">
        <v>161</v>
      </c>
      <c r="B4" s="2">
        <v>10</v>
      </c>
      <c r="C4" s="16" t="s">
        <v>31</v>
      </c>
      <c r="D4" s="69">
        <v>1</v>
      </c>
      <c r="E4" s="69"/>
      <c r="F4" s="69">
        <v>1</v>
      </c>
      <c r="G4" s="69">
        <v>2</v>
      </c>
      <c r="H4" s="69"/>
    </row>
    <row r="5" spans="1:8" ht="15.75" x14ac:dyDescent="0.25">
      <c r="A5" s="4" t="s">
        <v>163</v>
      </c>
      <c r="B5" s="13">
        <v>11</v>
      </c>
      <c r="C5" s="10" t="s">
        <v>32</v>
      </c>
      <c r="D5" s="69"/>
      <c r="E5" s="69"/>
      <c r="F5" s="69"/>
      <c r="G5" s="82"/>
      <c r="H5" s="83"/>
    </row>
    <row r="6" spans="1:8" ht="15.75" x14ac:dyDescent="0.25">
      <c r="A6" s="4" t="s">
        <v>165</v>
      </c>
      <c r="B6" s="13">
        <v>12</v>
      </c>
      <c r="C6" s="10" t="s">
        <v>33</v>
      </c>
      <c r="D6" s="69"/>
      <c r="E6" s="69"/>
      <c r="F6" s="69"/>
      <c r="G6" s="82"/>
      <c r="H6" s="83"/>
    </row>
    <row r="7" spans="1:8" ht="15.75" x14ac:dyDescent="0.25">
      <c r="A7" s="4" t="s">
        <v>167</v>
      </c>
      <c r="B7" s="13">
        <v>19</v>
      </c>
      <c r="C7" s="10" t="s">
        <v>34</v>
      </c>
      <c r="D7" s="69"/>
      <c r="E7" s="69"/>
      <c r="F7" s="69"/>
      <c r="G7" s="82"/>
      <c r="H7" s="83"/>
    </row>
    <row r="8" spans="1:8" ht="15.75" x14ac:dyDescent="0.25">
      <c r="A8" s="4" t="s">
        <v>193</v>
      </c>
      <c r="B8" s="2">
        <v>20</v>
      </c>
      <c r="C8" s="16" t="s">
        <v>35</v>
      </c>
      <c r="D8" s="69">
        <v>2</v>
      </c>
      <c r="E8" s="69"/>
      <c r="F8" s="69">
        <v>1</v>
      </c>
      <c r="G8" s="69"/>
      <c r="H8" s="69">
        <v>2</v>
      </c>
    </row>
    <row r="9" spans="1:8" ht="15.75" x14ac:dyDescent="0.25">
      <c r="A9" s="4" t="s">
        <v>170</v>
      </c>
      <c r="B9" s="13">
        <v>21</v>
      </c>
      <c r="C9" s="10" t="s">
        <v>36</v>
      </c>
      <c r="D9" s="69"/>
      <c r="E9" s="69"/>
      <c r="F9" s="69"/>
      <c r="G9" s="82"/>
      <c r="H9" s="83"/>
    </row>
    <row r="10" spans="1:8" ht="15.75" x14ac:dyDescent="0.25">
      <c r="A10" s="4" t="s">
        <v>172</v>
      </c>
      <c r="B10" s="13">
        <v>22</v>
      </c>
      <c r="C10" s="10" t="s">
        <v>37</v>
      </c>
      <c r="D10" s="69"/>
      <c r="E10" s="69"/>
      <c r="F10" s="69"/>
      <c r="G10" s="69"/>
      <c r="H10" s="100"/>
    </row>
    <row r="11" spans="1:8" ht="15.75" x14ac:dyDescent="0.25">
      <c r="A11" s="4" t="s">
        <v>174</v>
      </c>
      <c r="B11" s="13">
        <v>29</v>
      </c>
      <c r="C11" s="10" t="s">
        <v>38</v>
      </c>
      <c r="D11" s="69"/>
      <c r="E11" s="69"/>
      <c r="F11" s="69"/>
      <c r="G11" s="82"/>
      <c r="H11" s="100"/>
    </row>
    <row r="12" spans="1:8" ht="15.75" x14ac:dyDescent="0.25">
      <c r="A12" s="4" t="s">
        <v>194</v>
      </c>
      <c r="B12" s="2">
        <v>30</v>
      </c>
      <c r="C12" s="16" t="s">
        <v>39</v>
      </c>
      <c r="D12" s="69">
        <v>1</v>
      </c>
      <c r="E12" s="69"/>
      <c r="F12" s="69"/>
      <c r="G12" s="69">
        <v>2</v>
      </c>
      <c r="H12" s="69"/>
    </row>
    <row r="13" spans="1:8" ht="15.75" x14ac:dyDescent="0.25">
      <c r="A13" s="4" t="s">
        <v>195</v>
      </c>
      <c r="B13" s="13">
        <v>31</v>
      </c>
      <c r="C13" s="10" t="s">
        <v>40</v>
      </c>
      <c r="D13" s="69"/>
      <c r="E13" s="69"/>
      <c r="F13" s="69"/>
      <c r="G13" s="82"/>
      <c r="H13" s="83"/>
    </row>
    <row r="14" spans="1:8" ht="15.75" x14ac:dyDescent="0.25">
      <c r="A14" s="4" t="s">
        <v>196</v>
      </c>
      <c r="B14" s="13">
        <v>32</v>
      </c>
      <c r="C14" s="10" t="s">
        <v>41</v>
      </c>
      <c r="D14" s="69"/>
      <c r="E14" s="69"/>
      <c r="F14" s="69"/>
      <c r="G14" s="82"/>
      <c r="H14" s="83"/>
    </row>
    <row r="15" spans="1:8" ht="15.75" x14ac:dyDescent="0.25">
      <c r="A15" s="4" t="s">
        <v>197</v>
      </c>
      <c r="B15" s="13">
        <v>39</v>
      </c>
      <c r="C15" s="10" t="s">
        <v>42</v>
      </c>
      <c r="D15" s="69"/>
      <c r="E15" s="69"/>
      <c r="F15" s="69"/>
      <c r="G15" s="82"/>
      <c r="H15" s="83"/>
    </row>
    <row r="16" spans="1:8" ht="25.5" x14ac:dyDescent="0.25">
      <c r="A16" s="4" t="s">
        <v>198</v>
      </c>
      <c r="B16" s="2">
        <v>40</v>
      </c>
      <c r="C16" s="16" t="s">
        <v>43</v>
      </c>
      <c r="D16" s="69"/>
      <c r="E16" s="69"/>
      <c r="F16" s="69"/>
      <c r="G16" s="69"/>
      <c r="H16" s="69"/>
    </row>
    <row r="17" spans="1:8" ht="15.75" x14ac:dyDescent="0.25">
      <c r="A17" s="4" t="s">
        <v>199</v>
      </c>
      <c r="B17" s="2">
        <v>50</v>
      </c>
      <c r="C17" s="16" t="s">
        <v>44</v>
      </c>
      <c r="D17" s="69"/>
      <c r="E17" s="69"/>
      <c r="F17" s="69">
        <v>1</v>
      </c>
      <c r="G17" s="69"/>
      <c r="H17" s="69"/>
    </row>
    <row r="18" spans="1:8" ht="15.75" x14ac:dyDescent="0.25">
      <c r="A18" s="4" t="s">
        <v>200</v>
      </c>
      <c r="B18" s="13">
        <v>51</v>
      </c>
      <c r="C18" s="10" t="s">
        <v>45</v>
      </c>
      <c r="D18" s="69"/>
      <c r="E18" s="69"/>
      <c r="F18" s="69"/>
      <c r="G18" s="69"/>
      <c r="H18" s="100"/>
    </row>
    <row r="19" spans="1:8" ht="15.75" x14ac:dyDescent="0.25">
      <c r="A19" s="4" t="s">
        <v>201</v>
      </c>
      <c r="B19" s="13">
        <v>52</v>
      </c>
      <c r="C19" s="10" t="s">
        <v>46</v>
      </c>
      <c r="D19" s="69"/>
      <c r="E19" s="69"/>
      <c r="F19" s="69"/>
      <c r="G19" s="69"/>
      <c r="H19" s="100"/>
    </row>
    <row r="20" spans="1:8" ht="15.75" x14ac:dyDescent="0.25">
      <c r="A20" s="4" t="s">
        <v>202</v>
      </c>
      <c r="B20" s="13">
        <v>59</v>
      </c>
      <c r="C20" s="10" t="s">
        <v>47</v>
      </c>
      <c r="D20" s="69"/>
      <c r="E20" s="69"/>
      <c r="F20" s="69"/>
      <c r="G20" s="69"/>
      <c r="H20" s="100"/>
    </row>
    <row r="21" spans="1:8" ht="15.75" x14ac:dyDescent="0.25">
      <c r="A21" s="4" t="s">
        <v>203</v>
      </c>
      <c r="B21" s="2">
        <v>60</v>
      </c>
      <c r="C21" s="16" t="s">
        <v>48</v>
      </c>
      <c r="D21" s="69"/>
      <c r="E21" s="69">
        <v>1</v>
      </c>
      <c r="F21" s="69">
        <v>1</v>
      </c>
      <c r="G21" s="69"/>
      <c r="H21" s="69"/>
    </row>
    <row r="22" spans="1:8" ht="15.75" x14ac:dyDescent="0.25">
      <c r="A22" s="4" t="s">
        <v>204</v>
      </c>
      <c r="B22" s="13">
        <v>61</v>
      </c>
      <c r="C22" s="10" t="s">
        <v>49</v>
      </c>
      <c r="D22" s="69"/>
      <c r="E22" s="69"/>
      <c r="F22" s="69"/>
      <c r="G22" s="82"/>
      <c r="H22" s="100"/>
    </row>
    <row r="23" spans="1:8" ht="15.75" x14ac:dyDescent="0.25">
      <c r="A23" s="4" t="s">
        <v>205</v>
      </c>
      <c r="B23" s="13">
        <v>62</v>
      </c>
      <c r="C23" s="10" t="s">
        <v>50</v>
      </c>
      <c r="D23" s="69"/>
      <c r="E23" s="69"/>
      <c r="F23" s="69"/>
      <c r="G23" s="69"/>
      <c r="H23" s="100"/>
    </row>
    <row r="24" spans="1:8" ht="15.75" x14ac:dyDescent="0.25">
      <c r="A24" s="4" t="s">
        <v>206</v>
      </c>
      <c r="B24" s="13">
        <v>63</v>
      </c>
      <c r="C24" s="10" t="s">
        <v>51</v>
      </c>
      <c r="D24" s="69"/>
      <c r="E24" s="69"/>
      <c r="F24" s="69"/>
      <c r="G24" s="69"/>
      <c r="H24" s="100"/>
    </row>
    <row r="25" spans="1:8" ht="15.75" x14ac:dyDescent="0.25">
      <c r="A25" s="4" t="s">
        <v>207</v>
      </c>
      <c r="B25" s="13">
        <v>69</v>
      </c>
      <c r="C25" s="10" t="s">
        <v>52</v>
      </c>
      <c r="D25" s="69"/>
      <c r="E25" s="69"/>
      <c r="F25" s="69"/>
      <c r="G25" s="69"/>
      <c r="H25" s="100"/>
    </row>
    <row r="26" spans="1:8" ht="15.75" x14ac:dyDescent="0.25">
      <c r="A26" s="4" t="s">
        <v>208</v>
      </c>
      <c r="B26" s="2">
        <v>70</v>
      </c>
      <c r="C26" s="16" t="s">
        <v>53</v>
      </c>
      <c r="D26" s="69"/>
      <c r="E26" s="69"/>
      <c r="F26" s="69"/>
      <c r="G26" s="69"/>
      <c r="H26" s="69"/>
    </row>
    <row r="27" spans="1:8" ht="15.75" x14ac:dyDescent="0.25">
      <c r="A27" s="4" t="s">
        <v>209</v>
      </c>
      <c r="B27" s="13">
        <v>71</v>
      </c>
      <c r="C27" s="10" t="s">
        <v>54</v>
      </c>
      <c r="D27" s="69"/>
      <c r="E27" s="69"/>
      <c r="F27" s="69"/>
      <c r="G27" s="69"/>
      <c r="H27" s="100"/>
    </row>
    <row r="28" spans="1:8" ht="15.75" x14ac:dyDescent="0.25">
      <c r="A28" s="4" t="s">
        <v>210</v>
      </c>
      <c r="B28" s="13">
        <v>72</v>
      </c>
      <c r="C28" s="10" t="s">
        <v>55</v>
      </c>
      <c r="D28" s="69"/>
      <c r="E28" s="69"/>
      <c r="F28" s="69"/>
      <c r="G28" s="82"/>
      <c r="H28" s="100"/>
    </row>
    <row r="29" spans="1:8" ht="15.75" x14ac:dyDescent="0.25">
      <c r="A29" s="4" t="s">
        <v>211</v>
      </c>
      <c r="B29" s="13">
        <v>79</v>
      </c>
      <c r="C29" s="10" t="s">
        <v>56</v>
      </c>
      <c r="D29" s="69"/>
      <c r="E29" s="69"/>
      <c r="F29" s="69"/>
      <c r="G29" s="69"/>
      <c r="H29" s="100"/>
    </row>
    <row r="30" spans="1:8" ht="15.75" x14ac:dyDescent="0.25">
      <c r="A30" s="4" t="s">
        <v>212</v>
      </c>
      <c r="B30" s="2">
        <v>80</v>
      </c>
      <c r="C30" s="16" t="s">
        <v>57</v>
      </c>
      <c r="D30" s="69"/>
      <c r="E30" s="69"/>
      <c r="F30" s="69"/>
      <c r="G30" s="69"/>
      <c r="H30" s="69"/>
    </row>
    <row r="31" spans="1:8" ht="15.75" x14ac:dyDescent="0.25">
      <c r="A31" s="4" t="s">
        <v>213</v>
      </c>
      <c r="B31" s="13">
        <v>81</v>
      </c>
      <c r="C31" s="10" t="s">
        <v>58</v>
      </c>
      <c r="D31" s="69"/>
      <c r="E31" s="69"/>
      <c r="F31" s="69"/>
      <c r="G31" s="69"/>
      <c r="H31" s="100"/>
    </row>
    <row r="32" spans="1:8" ht="15.75" x14ac:dyDescent="0.25">
      <c r="A32" s="4" t="s">
        <v>214</v>
      </c>
      <c r="B32" s="13">
        <v>82</v>
      </c>
      <c r="C32" s="10" t="s">
        <v>59</v>
      </c>
      <c r="D32" s="69"/>
      <c r="E32" s="69"/>
      <c r="F32" s="69"/>
      <c r="G32" s="69"/>
      <c r="H32" s="100"/>
    </row>
    <row r="33" spans="1:8" ht="15.75" x14ac:dyDescent="0.25">
      <c r="A33" s="4" t="s">
        <v>215</v>
      </c>
      <c r="B33" s="13">
        <v>89</v>
      </c>
      <c r="C33" s="10" t="s">
        <v>60</v>
      </c>
      <c r="D33" s="69"/>
      <c r="E33" s="69"/>
      <c r="F33" s="69"/>
      <c r="G33" s="69"/>
      <c r="H33" s="100"/>
    </row>
    <row r="34" spans="1:8" ht="15.75" x14ac:dyDescent="0.25">
      <c r="A34" s="4" t="s">
        <v>216</v>
      </c>
      <c r="B34" s="2">
        <v>90</v>
      </c>
      <c r="C34" s="16" t="s">
        <v>61</v>
      </c>
      <c r="D34" s="69"/>
      <c r="E34" s="69">
        <v>2</v>
      </c>
      <c r="F34" s="69"/>
      <c r="G34" s="69"/>
      <c r="H34" s="69">
        <v>1</v>
      </c>
    </row>
    <row r="35" spans="1:8" ht="15.75" x14ac:dyDescent="0.25">
      <c r="A35" s="4" t="s">
        <v>217</v>
      </c>
      <c r="B35" s="13">
        <v>91</v>
      </c>
      <c r="C35" s="10" t="s">
        <v>62</v>
      </c>
      <c r="D35" s="69"/>
      <c r="E35" s="69"/>
      <c r="F35" s="69"/>
      <c r="G35" s="69"/>
      <c r="H35" s="100"/>
    </row>
    <row r="36" spans="1:8" ht="15.75" x14ac:dyDescent="0.25">
      <c r="A36" s="4" t="s">
        <v>218</v>
      </c>
      <c r="B36" s="13">
        <v>92</v>
      </c>
      <c r="C36" s="10" t="s">
        <v>63</v>
      </c>
      <c r="D36" s="69"/>
      <c r="E36" s="69"/>
      <c r="F36" s="69"/>
      <c r="G36" s="69"/>
      <c r="H36" s="100"/>
    </row>
    <row r="37" spans="1:8" ht="15.75" x14ac:dyDescent="0.25">
      <c r="A37" s="4" t="s">
        <v>219</v>
      </c>
      <c r="B37" s="13">
        <v>99</v>
      </c>
      <c r="C37" s="10" t="s">
        <v>64</v>
      </c>
      <c r="D37" s="69"/>
      <c r="E37" s="69"/>
      <c r="F37" s="69"/>
      <c r="G37" s="69"/>
      <c r="H37" s="100"/>
    </row>
    <row r="38" spans="1:8" ht="25.5" x14ac:dyDescent="0.25">
      <c r="A38" s="4" t="s">
        <v>220</v>
      </c>
      <c r="B38" s="2">
        <v>100</v>
      </c>
      <c r="C38" s="16" t="s">
        <v>65</v>
      </c>
      <c r="D38" s="69"/>
      <c r="E38" s="69"/>
      <c r="F38" s="69"/>
      <c r="G38" s="69"/>
      <c r="H38" s="69"/>
    </row>
    <row r="39" spans="1:8" ht="15.75" x14ac:dyDescent="0.25">
      <c r="A39" s="4" t="s">
        <v>221</v>
      </c>
      <c r="B39" s="13">
        <v>101</v>
      </c>
      <c r="C39" s="10" t="s">
        <v>66</v>
      </c>
      <c r="D39" s="69"/>
      <c r="E39" s="69"/>
      <c r="F39" s="69"/>
      <c r="G39" s="69"/>
      <c r="H39" s="100"/>
    </row>
    <row r="40" spans="1:8" ht="15.75" x14ac:dyDescent="0.25">
      <c r="A40" s="4" t="s">
        <v>222</v>
      </c>
      <c r="B40" s="13">
        <v>102</v>
      </c>
      <c r="C40" s="10" t="s">
        <v>67</v>
      </c>
      <c r="D40" s="69"/>
      <c r="E40" s="69"/>
      <c r="F40" s="69"/>
      <c r="G40" s="69"/>
      <c r="H40" s="100"/>
    </row>
    <row r="41" spans="1:8" ht="15.75" x14ac:dyDescent="0.25">
      <c r="A41" s="4" t="s">
        <v>223</v>
      </c>
      <c r="B41" s="13">
        <v>103</v>
      </c>
      <c r="C41" s="10" t="s">
        <v>68</v>
      </c>
      <c r="D41" s="69"/>
      <c r="E41" s="69"/>
      <c r="F41" s="69"/>
      <c r="G41" s="69"/>
      <c r="H41" s="100"/>
    </row>
    <row r="42" spans="1:8" ht="25.5" x14ac:dyDescent="0.25">
      <c r="A42" s="4" t="s">
        <v>224</v>
      </c>
      <c r="B42" s="13">
        <v>109</v>
      </c>
      <c r="C42" s="10" t="s">
        <v>69</v>
      </c>
      <c r="D42" s="69"/>
      <c r="E42" s="69"/>
      <c r="F42" s="69"/>
      <c r="G42" s="69"/>
      <c r="H42" s="100"/>
    </row>
    <row r="43" spans="1:8" ht="15.75" x14ac:dyDescent="0.25">
      <c r="A43" s="4" t="s">
        <v>225</v>
      </c>
      <c r="B43" s="2">
        <v>110</v>
      </c>
      <c r="C43" s="16" t="s">
        <v>70</v>
      </c>
      <c r="D43" s="69">
        <v>1</v>
      </c>
      <c r="E43" s="69">
        <v>1</v>
      </c>
      <c r="F43" s="69">
        <v>1</v>
      </c>
      <c r="G43" s="69"/>
      <c r="H43" s="69">
        <v>2</v>
      </c>
    </row>
    <row r="44" spans="1:8" ht="15.75" x14ac:dyDescent="0.25">
      <c r="A44" s="4" t="s">
        <v>226</v>
      </c>
      <c r="B44" s="13">
        <v>111</v>
      </c>
      <c r="C44" s="10" t="s">
        <v>71</v>
      </c>
      <c r="D44" s="69"/>
      <c r="E44" s="69"/>
      <c r="F44" s="69"/>
      <c r="G44" s="69"/>
      <c r="H44" s="100"/>
    </row>
    <row r="45" spans="1:8" ht="15.75" x14ac:dyDescent="0.25">
      <c r="A45" s="4" t="s">
        <v>227</v>
      </c>
      <c r="B45" s="13">
        <v>121</v>
      </c>
      <c r="C45" s="10" t="s">
        <v>72</v>
      </c>
      <c r="D45" s="69"/>
      <c r="E45" s="69"/>
      <c r="F45" s="69" t="s">
        <v>309</v>
      </c>
      <c r="G45" s="69"/>
      <c r="H45" s="100"/>
    </row>
    <row r="46" spans="1:8" ht="15.75" x14ac:dyDescent="0.25">
      <c r="A46" s="4" t="s">
        <v>228</v>
      </c>
      <c r="B46" s="13">
        <v>119</v>
      </c>
      <c r="C46" s="10" t="s">
        <v>73</v>
      </c>
      <c r="D46" s="69"/>
      <c r="E46" s="69"/>
      <c r="F46" s="69"/>
      <c r="G46" s="69"/>
      <c r="H46" s="100"/>
    </row>
    <row r="47" spans="1:8" ht="15.75" x14ac:dyDescent="0.25">
      <c r="A47" s="4" t="s">
        <v>229</v>
      </c>
      <c r="B47" s="2">
        <v>120</v>
      </c>
      <c r="C47" s="16" t="s">
        <v>74</v>
      </c>
      <c r="D47" s="69">
        <v>1</v>
      </c>
      <c r="E47" s="69"/>
      <c r="F47" s="69">
        <v>1</v>
      </c>
      <c r="G47" s="69">
        <v>2</v>
      </c>
      <c r="H47" s="69"/>
    </row>
    <row r="48" spans="1:8" ht="25.5" x14ac:dyDescent="0.25">
      <c r="A48" s="4" t="s">
        <v>230</v>
      </c>
      <c r="B48" s="2">
        <v>999</v>
      </c>
      <c r="C48" s="16" t="s">
        <v>75</v>
      </c>
      <c r="D48" s="69"/>
      <c r="E48" s="69"/>
      <c r="F48" s="69"/>
      <c r="G48" s="69"/>
      <c r="H48" s="69"/>
    </row>
    <row r="49" spans="1:8" ht="16.5" thickBot="1" x14ac:dyDescent="0.3">
      <c r="A49" s="180" t="s">
        <v>27</v>
      </c>
      <c r="B49" s="181"/>
      <c r="C49" s="181"/>
      <c r="D49" s="98">
        <f>'opći podaci'!C6</f>
        <v>6</v>
      </c>
      <c r="E49" s="98">
        <f>'opći podaci'!D6</f>
        <v>5</v>
      </c>
      <c r="F49" s="98">
        <f>'opći podaci'!E6</f>
        <v>7</v>
      </c>
      <c r="G49" s="98">
        <f>'opći podaci'!F6</f>
        <v>6</v>
      </c>
      <c r="H49" s="99">
        <f>'opći podaci'!G6</f>
        <v>5</v>
      </c>
    </row>
    <row r="50" spans="1:8" x14ac:dyDescent="0.25">
      <c r="A50" s="65"/>
      <c r="B50" s="65"/>
      <c r="C50" s="65"/>
      <c r="D50" s="65"/>
      <c r="E50" s="65"/>
      <c r="F50" s="65"/>
      <c r="G50" s="65"/>
      <c r="H50" s="65"/>
    </row>
    <row r="51" spans="1:8" ht="15.75" thickBot="1" x14ac:dyDescent="0.3"/>
    <row r="52" spans="1:8" x14ac:dyDescent="0.25">
      <c r="C52" s="178"/>
      <c r="D52" s="166"/>
      <c r="E52" s="166"/>
      <c r="F52" s="166"/>
      <c r="G52" s="166"/>
      <c r="H52" s="173"/>
    </row>
    <row r="53" spans="1:8" ht="15" customHeight="1" x14ac:dyDescent="0.25">
      <c r="C53" s="179"/>
      <c r="D53" s="2" t="str">
        <f>'opći podaci'!C2</f>
        <v>2013.</v>
      </c>
      <c r="E53" s="2" t="str">
        <f>'opći podaci'!D2</f>
        <v>2014.</v>
      </c>
      <c r="F53" s="2" t="str">
        <f>'opći podaci'!E2</f>
        <v>2015.</v>
      </c>
      <c r="G53" s="2" t="str">
        <f>'opći podaci'!F2</f>
        <v>2016.</v>
      </c>
      <c r="H53" s="3" t="str">
        <f>'opći podaci'!G2</f>
        <v>2017.</v>
      </c>
    </row>
    <row r="54" spans="1:8" ht="15.75" x14ac:dyDescent="0.25">
      <c r="C54" s="16" t="str">
        <f t="shared" ref="C54:H55" si="0">C3</f>
        <v>Nepoznata ozljeda</v>
      </c>
      <c r="D54" s="8">
        <f t="shared" si="0"/>
        <v>0</v>
      </c>
      <c r="E54" s="8">
        <f t="shared" si="0"/>
        <v>1</v>
      </c>
      <c r="F54" s="8">
        <f t="shared" si="0"/>
        <v>1</v>
      </c>
      <c r="G54" s="8">
        <f t="shared" si="0"/>
        <v>0</v>
      </c>
      <c r="H54" s="8">
        <f t="shared" si="0"/>
        <v>0</v>
      </c>
    </row>
    <row r="55" spans="1:8" ht="15.75" x14ac:dyDescent="0.25">
      <c r="C55" s="16" t="str">
        <f t="shared" si="0"/>
        <v>Rane i površinske ozljede</v>
      </c>
      <c r="D55" s="8">
        <f t="shared" si="0"/>
        <v>1</v>
      </c>
      <c r="E55" s="8">
        <f t="shared" si="0"/>
        <v>0</v>
      </c>
      <c r="F55" s="8">
        <f t="shared" si="0"/>
        <v>1</v>
      </c>
      <c r="G55" s="8">
        <f t="shared" si="0"/>
        <v>2</v>
      </c>
      <c r="H55" s="8">
        <f t="shared" si="0"/>
        <v>0</v>
      </c>
    </row>
    <row r="56" spans="1:8" ht="15.75" x14ac:dyDescent="0.25">
      <c r="C56" s="16" t="str">
        <f t="shared" ref="C56:H56" si="1">C8</f>
        <v>Prijelomi kostiju</v>
      </c>
      <c r="D56" s="8">
        <f t="shared" si="1"/>
        <v>2</v>
      </c>
      <c r="E56" s="8">
        <f t="shared" si="1"/>
        <v>0</v>
      </c>
      <c r="F56" s="8">
        <f t="shared" si="1"/>
        <v>1</v>
      </c>
      <c r="G56" s="8">
        <f t="shared" si="1"/>
        <v>0</v>
      </c>
      <c r="H56" s="8">
        <f t="shared" si="1"/>
        <v>2</v>
      </c>
    </row>
    <row r="57" spans="1:8" ht="15.75" x14ac:dyDescent="0.25">
      <c r="C57" s="16" t="str">
        <f t="shared" ref="C57:H57" si="2">C12</f>
        <v>Iščašenja, uganuća i istegnuća</v>
      </c>
      <c r="D57" s="8">
        <f t="shared" si="2"/>
        <v>1</v>
      </c>
      <c r="E57" s="8">
        <f t="shared" si="2"/>
        <v>0</v>
      </c>
      <c r="F57" s="8">
        <f t="shared" si="2"/>
        <v>0</v>
      </c>
      <c r="G57" s="8">
        <f t="shared" si="2"/>
        <v>2</v>
      </c>
      <c r="H57" s="8">
        <f t="shared" si="2"/>
        <v>0</v>
      </c>
    </row>
    <row r="58" spans="1:8" ht="25.5" x14ac:dyDescent="0.25">
      <c r="C58" s="16" t="str">
        <f t="shared" ref="C58:H59" si="3">C16</f>
        <v>Traumatske amputacije (gubitak dijela tijela)</v>
      </c>
      <c r="D58" s="8">
        <f t="shared" si="3"/>
        <v>0</v>
      </c>
      <c r="E58" s="8">
        <f t="shared" si="3"/>
        <v>0</v>
      </c>
      <c r="F58" s="8">
        <f t="shared" si="3"/>
        <v>0</v>
      </c>
      <c r="G58" s="8">
        <f t="shared" si="3"/>
        <v>0</v>
      </c>
      <c r="H58" s="8">
        <f t="shared" si="3"/>
        <v>0</v>
      </c>
    </row>
    <row r="59" spans="1:8" ht="15.75" x14ac:dyDescent="0.25">
      <c r="C59" s="16" t="str">
        <f t="shared" si="3"/>
        <v>Potresi i unutarnje ozljede</v>
      </c>
      <c r="D59" s="8">
        <f t="shared" si="3"/>
        <v>0</v>
      </c>
      <c r="E59" s="8">
        <f t="shared" si="3"/>
        <v>0</v>
      </c>
      <c r="F59" s="8">
        <f t="shared" si="3"/>
        <v>1</v>
      </c>
      <c r="G59" s="8">
        <f t="shared" si="3"/>
        <v>0</v>
      </c>
      <c r="H59" s="8">
        <f t="shared" si="3"/>
        <v>0</v>
      </c>
    </row>
    <row r="60" spans="1:8" ht="15.75" x14ac:dyDescent="0.25">
      <c r="C60" s="16" t="str">
        <f t="shared" ref="C60:H60" si="4">C21</f>
        <v>Opekline i smrzotine</v>
      </c>
      <c r="D60" s="8">
        <f t="shared" si="4"/>
        <v>0</v>
      </c>
      <c r="E60" s="8">
        <f t="shared" si="4"/>
        <v>1</v>
      </c>
      <c r="F60" s="8">
        <f t="shared" si="4"/>
        <v>1</v>
      </c>
      <c r="G60" s="8">
        <f t="shared" si="4"/>
        <v>0</v>
      </c>
      <c r="H60" s="8">
        <f t="shared" si="4"/>
        <v>0</v>
      </c>
    </row>
    <row r="61" spans="1:8" ht="15.75" x14ac:dyDescent="0.25">
      <c r="C61" s="16" t="str">
        <f t="shared" ref="C61:H61" si="5">C26</f>
        <v>Trovanje i infekcije</v>
      </c>
      <c r="D61" s="8">
        <f t="shared" si="5"/>
        <v>0</v>
      </c>
      <c r="E61" s="8">
        <f t="shared" si="5"/>
        <v>0</v>
      </c>
      <c r="F61" s="8">
        <f t="shared" si="5"/>
        <v>0</v>
      </c>
      <c r="G61" s="8">
        <f t="shared" si="5"/>
        <v>0</v>
      </c>
      <c r="H61" s="8">
        <f t="shared" si="5"/>
        <v>0</v>
      </c>
    </row>
    <row r="62" spans="1:8" ht="15.75" x14ac:dyDescent="0.25">
      <c r="C62" s="16" t="str">
        <f t="shared" ref="C62:H62" si="6">C30</f>
        <v>Utapanje i gušenje</v>
      </c>
      <c r="D62" s="8">
        <f t="shared" si="6"/>
        <v>0</v>
      </c>
      <c r="E62" s="8">
        <f t="shared" si="6"/>
        <v>0</v>
      </c>
      <c r="F62" s="8">
        <f t="shared" si="6"/>
        <v>0</v>
      </c>
      <c r="G62" s="8">
        <f t="shared" si="6"/>
        <v>0</v>
      </c>
      <c r="H62" s="8">
        <f t="shared" si="6"/>
        <v>0</v>
      </c>
    </row>
    <row r="63" spans="1:8" ht="15.75" x14ac:dyDescent="0.25">
      <c r="C63" s="16" t="str">
        <f t="shared" ref="C63:H63" si="7">C34</f>
        <v>Djelovanje zvuka, vibracija i tlaka</v>
      </c>
      <c r="D63" s="8">
        <f t="shared" si="7"/>
        <v>0</v>
      </c>
      <c r="E63" s="8">
        <f t="shared" si="7"/>
        <v>2</v>
      </c>
      <c r="F63" s="8">
        <f t="shared" si="7"/>
        <v>0</v>
      </c>
      <c r="G63" s="8">
        <f t="shared" si="7"/>
        <v>0</v>
      </c>
      <c r="H63" s="8">
        <f t="shared" si="7"/>
        <v>1</v>
      </c>
    </row>
    <row r="64" spans="1:8" ht="25.5" x14ac:dyDescent="0.25">
      <c r="C64" s="16" t="str">
        <f t="shared" ref="C64:H64" si="8">C38</f>
        <v>Učinci toplinskih ekstrema, svjetla i zračenja</v>
      </c>
      <c r="D64" s="8">
        <f t="shared" si="8"/>
        <v>0</v>
      </c>
      <c r="E64" s="8">
        <f t="shared" si="8"/>
        <v>0</v>
      </c>
      <c r="F64" s="8">
        <f t="shared" si="8"/>
        <v>0</v>
      </c>
      <c r="G64" s="8">
        <f t="shared" si="8"/>
        <v>0</v>
      </c>
      <c r="H64" s="8">
        <f t="shared" si="8"/>
        <v>0</v>
      </c>
    </row>
    <row r="65" spans="3:8" ht="15.75" x14ac:dyDescent="0.25">
      <c r="C65" s="16" t="str">
        <f t="shared" ref="C65:H65" si="9">C43</f>
        <v>Šok</v>
      </c>
      <c r="D65" s="8">
        <f t="shared" si="9"/>
        <v>1</v>
      </c>
      <c r="E65" s="8">
        <f t="shared" si="9"/>
        <v>1</v>
      </c>
      <c r="F65" s="8">
        <f t="shared" si="9"/>
        <v>1</v>
      </c>
      <c r="G65" s="8">
        <f t="shared" si="9"/>
        <v>0</v>
      </c>
      <c r="H65" s="8">
        <f t="shared" si="9"/>
        <v>2</v>
      </c>
    </row>
    <row r="66" spans="3:8" ht="15.75" x14ac:dyDescent="0.25">
      <c r="C66" s="16" t="str">
        <f t="shared" ref="C66:H67" si="10">C47</f>
        <v>Višestruke ozljede</v>
      </c>
      <c r="D66" s="8">
        <f t="shared" si="10"/>
        <v>1</v>
      </c>
      <c r="E66" s="8">
        <f t="shared" si="10"/>
        <v>0</v>
      </c>
      <c r="F66" s="8">
        <f t="shared" si="10"/>
        <v>1</v>
      </c>
      <c r="G66" s="8">
        <f t="shared" si="10"/>
        <v>2</v>
      </c>
      <c r="H66" s="8">
        <f t="shared" si="10"/>
        <v>0</v>
      </c>
    </row>
    <row r="67" spans="3:8" ht="25.5" x14ac:dyDescent="0.25">
      <c r="C67" s="16" t="str">
        <f t="shared" si="10"/>
        <v>Ostale spec. ozlijede nespom. u preth. podjelama</v>
      </c>
      <c r="D67" s="8">
        <f t="shared" si="10"/>
        <v>0</v>
      </c>
      <c r="E67" s="8">
        <f t="shared" si="10"/>
        <v>0</v>
      </c>
      <c r="F67" s="8">
        <f t="shared" si="10"/>
        <v>0</v>
      </c>
      <c r="G67" s="8">
        <f t="shared" si="10"/>
        <v>0</v>
      </c>
      <c r="H67" s="8">
        <f t="shared" si="10"/>
        <v>0</v>
      </c>
    </row>
    <row r="68" spans="3:8" x14ac:dyDescent="0.25">
      <c r="D68">
        <f>SUM(D54:D67)</f>
        <v>6</v>
      </c>
      <c r="E68">
        <f>SUM(E54:E67)</f>
        <v>5</v>
      </c>
      <c r="F68">
        <f>SUM(F54:F67)</f>
        <v>7</v>
      </c>
      <c r="G68">
        <f>SUM(G54:G67)</f>
        <v>6</v>
      </c>
      <c r="H68">
        <f>SUM(H54:H67)</f>
        <v>5</v>
      </c>
    </row>
  </sheetData>
  <mergeCells count="7">
    <mergeCell ref="D52:H52"/>
    <mergeCell ref="C52:C53"/>
    <mergeCell ref="D1:H1"/>
    <mergeCell ref="A49:C49"/>
    <mergeCell ref="C1:C2"/>
    <mergeCell ref="B1:B2"/>
    <mergeCell ref="A1:A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D2" sqref="D2:H2"/>
    </sheetView>
  </sheetViews>
  <sheetFormatPr defaultRowHeight="15" x14ac:dyDescent="0.25"/>
  <cols>
    <col min="1" max="1" width="5.85546875" customWidth="1"/>
    <col min="2" max="2" width="6.42578125" customWidth="1"/>
    <col min="3" max="3" width="41.28515625" customWidth="1"/>
  </cols>
  <sheetData>
    <row r="1" spans="1:8" x14ac:dyDescent="0.25">
      <c r="A1" s="23"/>
      <c r="B1" s="23"/>
      <c r="C1" s="21" t="s">
        <v>76</v>
      </c>
      <c r="D1" s="166" t="s">
        <v>14</v>
      </c>
      <c r="E1" s="166"/>
      <c r="F1" s="166"/>
      <c r="G1" s="166"/>
      <c r="H1" s="173"/>
    </row>
    <row r="2" spans="1:8" x14ac:dyDescent="0.25">
      <c r="A2" s="22" t="s">
        <v>15</v>
      </c>
      <c r="B2" s="20" t="s">
        <v>28</v>
      </c>
      <c r="C2" s="6" t="s">
        <v>77</v>
      </c>
      <c r="D2" s="2" t="str">
        <f>'opći podaci'!C2</f>
        <v>2013.</v>
      </c>
      <c r="E2" s="2" t="str">
        <f>'opći podaci'!D2</f>
        <v>2014.</v>
      </c>
      <c r="F2" s="2" t="str">
        <f>'opći podaci'!E2</f>
        <v>2015.</v>
      </c>
      <c r="G2" s="2" t="str">
        <f>'opći podaci'!F2</f>
        <v>2016.</v>
      </c>
      <c r="H2" s="3" t="str">
        <f>'opći podaci'!G2</f>
        <v>2017.</v>
      </c>
    </row>
    <row r="3" spans="1:8" ht="15.75" x14ac:dyDescent="0.25">
      <c r="A3" s="4" t="s">
        <v>159</v>
      </c>
      <c r="B3" s="5">
        <v>0</v>
      </c>
      <c r="C3" s="10" t="s">
        <v>78</v>
      </c>
      <c r="D3" s="69"/>
      <c r="E3" s="69"/>
      <c r="F3" s="69"/>
      <c r="G3" s="69"/>
      <c r="H3" s="69"/>
    </row>
    <row r="4" spans="1:8" ht="15.75" x14ac:dyDescent="0.25">
      <c r="A4" s="4" t="s">
        <v>161</v>
      </c>
      <c r="B4" s="5">
        <v>10</v>
      </c>
      <c r="C4" s="10" t="s">
        <v>79</v>
      </c>
      <c r="D4" s="69">
        <v>1</v>
      </c>
      <c r="E4" s="69"/>
      <c r="F4" s="69"/>
      <c r="G4" s="69"/>
      <c r="H4" s="69"/>
    </row>
    <row r="5" spans="1:8" ht="15.75" x14ac:dyDescent="0.25">
      <c r="A5" s="4" t="s">
        <v>163</v>
      </c>
      <c r="B5" s="5">
        <v>11</v>
      </c>
      <c r="C5" s="10" t="s">
        <v>80</v>
      </c>
      <c r="D5" s="69"/>
      <c r="E5" s="69"/>
      <c r="F5" s="69"/>
      <c r="G5" s="69"/>
      <c r="H5" s="69">
        <v>1</v>
      </c>
    </row>
    <row r="6" spans="1:8" ht="15.75" x14ac:dyDescent="0.25">
      <c r="A6" s="4" t="s">
        <v>165</v>
      </c>
      <c r="B6" s="5">
        <v>12</v>
      </c>
      <c r="C6" s="10" t="s">
        <v>81</v>
      </c>
      <c r="D6" s="69"/>
      <c r="E6" s="69">
        <v>1</v>
      </c>
      <c r="F6" s="69"/>
      <c r="G6" s="69"/>
      <c r="H6" s="69"/>
    </row>
    <row r="7" spans="1:8" ht="15.75" x14ac:dyDescent="0.25">
      <c r="A7" s="4" t="s">
        <v>167</v>
      </c>
      <c r="B7" s="5">
        <v>13</v>
      </c>
      <c r="C7" s="10" t="s">
        <v>82</v>
      </c>
      <c r="D7" s="69"/>
      <c r="E7" s="69"/>
      <c r="F7" s="69"/>
      <c r="G7" s="69">
        <v>1</v>
      </c>
      <c r="H7" s="69"/>
    </row>
    <row r="8" spans="1:8" ht="15.75" x14ac:dyDescent="0.25">
      <c r="A8" s="4" t="s">
        <v>193</v>
      </c>
      <c r="B8" s="5">
        <v>14</v>
      </c>
      <c r="C8" s="10" t="s">
        <v>83</v>
      </c>
      <c r="D8" s="69"/>
      <c r="E8" s="69"/>
      <c r="F8" s="69"/>
      <c r="G8" s="69"/>
      <c r="H8" s="69"/>
    </row>
    <row r="9" spans="1:8" ht="15.75" x14ac:dyDescent="0.25">
      <c r="A9" s="4" t="s">
        <v>170</v>
      </c>
      <c r="B9" s="5">
        <v>15</v>
      </c>
      <c r="C9" s="10" t="s">
        <v>84</v>
      </c>
      <c r="D9" s="69"/>
      <c r="E9" s="69"/>
      <c r="F9" s="69"/>
      <c r="G9" s="69">
        <v>1</v>
      </c>
      <c r="H9" s="69"/>
    </row>
    <row r="10" spans="1:8" ht="15.75" x14ac:dyDescent="0.25">
      <c r="A10" s="4" t="s">
        <v>172</v>
      </c>
      <c r="B10" s="5">
        <v>18</v>
      </c>
      <c r="C10" s="10" t="s">
        <v>85</v>
      </c>
      <c r="D10" s="69"/>
      <c r="E10" s="69"/>
      <c r="F10" s="69"/>
      <c r="G10" s="69"/>
      <c r="H10" s="69"/>
    </row>
    <row r="11" spans="1:8" ht="15.75" x14ac:dyDescent="0.25">
      <c r="A11" s="4" t="s">
        <v>174</v>
      </c>
      <c r="B11" s="5">
        <v>19</v>
      </c>
      <c r="C11" s="10" t="s">
        <v>86</v>
      </c>
      <c r="D11" s="69"/>
      <c r="E11" s="69"/>
      <c r="F11" s="69"/>
      <c r="G11" s="69"/>
      <c r="H11" s="69"/>
    </row>
    <row r="12" spans="1:8" ht="15.75" x14ac:dyDescent="0.25">
      <c r="A12" s="4" t="s">
        <v>194</v>
      </c>
      <c r="B12" s="5">
        <v>20</v>
      </c>
      <c r="C12" s="10" t="s">
        <v>87</v>
      </c>
      <c r="D12" s="69"/>
      <c r="E12" s="69">
        <v>2</v>
      </c>
      <c r="F12" s="69"/>
      <c r="G12" s="69"/>
      <c r="H12" s="69"/>
    </row>
    <row r="13" spans="1:8" ht="15.75" x14ac:dyDescent="0.25">
      <c r="A13" s="4" t="s">
        <v>195</v>
      </c>
      <c r="B13" s="5">
        <v>21</v>
      </c>
      <c r="C13" s="10" t="s">
        <v>88</v>
      </c>
      <c r="D13" s="69"/>
      <c r="E13" s="69"/>
      <c r="F13" s="69">
        <v>2</v>
      </c>
      <c r="G13" s="69"/>
      <c r="H13" s="69">
        <v>1</v>
      </c>
    </row>
    <row r="14" spans="1:8" ht="15.75" x14ac:dyDescent="0.25">
      <c r="A14" s="4" t="s">
        <v>196</v>
      </c>
      <c r="B14" s="5">
        <v>29</v>
      </c>
      <c r="C14" s="10" t="s">
        <v>89</v>
      </c>
      <c r="D14" s="69"/>
      <c r="E14" s="69"/>
      <c r="F14" s="69"/>
      <c r="G14" s="69"/>
      <c r="H14" s="69"/>
    </row>
    <row r="15" spans="1:8" ht="15.75" x14ac:dyDescent="0.25">
      <c r="A15" s="4" t="s">
        <v>197</v>
      </c>
      <c r="B15" s="5">
        <v>30</v>
      </c>
      <c r="C15" s="10" t="s">
        <v>90</v>
      </c>
      <c r="D15" s="69"/>
      <c r="E15" s="69"/>
      <c r="F15" s="69"/>
      <c r="G15" s="69">
        <v>1</v>
      </c>
      <c r="H15" s="69"/>
    </row>
    <row r="16" spans="1:8" ht="15.75" x14ac:dyDescent="0.25">
      <c r="A16" s="4" t="s">
        <v>198</v>
      </c>
      <c r="B16" s="5">
        <v>31</v>
      </c>
      <c r="C16" s="10" t="s">
        <v>91</v>
      </c>
      <c r="D16" s="69"/>
      <c r="E16" s="69"/>
      <c r="F16" s="69"/>
      <c r="G16" s="69"/>
      <c r="H16" s="69"/>
    </row>
    <row r="17" spans="1:8" ht="15.75" x14ac:dyDescent="0.25">
      <c r="A17" s="4" t="s">
        <v>199</v>
      </c>
      <c r="B17" s="5">
        <v>39</v>
      </c>
      <c r="C17" s="10" t="s">
        <v>92</v>
      </c>
      <c r="D17" s="69"/>
      <c r="E17" s="69"/>
      <c r="F17" s="69">
        <v>1</v>
      </c>
      <c r="G17" s="69"/>
      <c r="H17" s="69"/>
    </row>
    <row r="18" spans="1:8" ht="15.75" x14ac:dyDescent="0.25">
      <c r="A18" s="4" t="s">
        <v>200</v>
      </c>
      <c r="B18" s="5">
        <v>40</v>
      </c>
      <c r="C18" s="10" t="s">
        <v>93</v>
      </c>
      <c r="D18" s="69">
        <v>1</v>
      </c>
      <c r="E18" s="69"/>
      <c r="F18" s="69"/>
      <c r="G18" s="69"/>
      <c r="H18" s="69"/>
    </row>
    <row r="19" spans="1:8" ht="15.75" x14ac:dyDescent="0.25">
      <c r="A19" s="4" t="s">
        <v>201</v>
      </c>
      <c r="B19" s="5">
        <v>41</v>
      </c>
      <c r="C19" s="10" t="s">
        <v>94</v>
      </c>
      <c r="D19" s="69"/>
      <c r="E19" s="69"/>
      <c r="F19" s="69"/>
      <c r="G19" s="69"/>
      <c r="H19" s="69"/>
    </row>
    <row r="20" spans="1:8" ht="15.75" x14ac:dyDescent="0.25">
      <c r="A20" s="4" t="s">
        <v>202</v>
      </c>
      <c r="B20" s="5">
        <v>42</v>
      </c>
      <c r="C20" s="10" t="s">
        <v>95</v>
      </c>
      <c r="D20" s="69"/>
      <c r="E20" s="69"/>
      <c r="F20" s="69"/>
      <c r="G20" s="69">
        <v>1</v>
      </c>
      <c r="H20" s="69"/>
    </row>
    <row r="21" spans="1:8" ht="15.75" x14ac:dyDescent="0.25">
      <c r="A21" s="4" t="s">
        <v>203</v>
      </c>
      <c r="B21" s="5">
        <v>43</v>
      </c>
      <c r="C21" s="10" t="s">
        <v>96</v>
      </c>
      <c r="D21" s="69"/>
      <c r="E21" s="69"/>
      <c r="F21" s="69"/>
      <c r="G21" s="69"/>
      <c r="H21" s="69"/>
    </row>
    <row r="22" spans="1:8" ht="15.75" x14ac:dyDescent="0.25">
      <c r="A22" s="4" t="s">
        <v>204</v>
      </c>
      <c r="B22" s="5">
        <v>48</v>
      </c>
      <c r="C22" s="10" t="s">
        <v>97</v>
      </c>
      <c r="D22" s="69"/>
      <c r="E22" s="69"/>
      <c r="F22" s="69">
        <v>1</v>
      </c>
      <c r="G22" s="69"/>
      <c r="H22" s="69"/>
    </row>
    <row r="23" spans="1:8" ht="15.75" x14ac:dyDescent="0.25">
      <c r="A23" s="4" t="s">
        <v>205</v>
      </c>
      <c r="B23" s="5">
        <v>49</v>
      </c>
      <c r="C23" s="10" t="s">
        <v>98</v>
      </c>
      <c r="D23" s="69"/>
      <c r="E23" s="69"/>
      <c r="F23" s="69"/>
      <c r="G23" s="69"/>
      <c r="H23" s="69">
        <v>1</v>
      </c>
    </row>
    <row r="24" spans="1:8" ht="15.75" x14ac:dyDescent="0.25">
      <c r="A24" s="4" t="s">
        <v>206</v>
      </c>
      <c r="B24" s="5">
        <v>50</v>
      </c>
      <c r="C24" s="10" t="s">
        <v>99</v>
      </c>
      <c r="D24" s="69"/>
      <c r="E24" s="69"/>
      <c r="F24" s="69"/>
      <c r="G24" s="69"/>
      <c r="H24" s="69"/>
    </row>
    <row r="25" spans="1:8" ht="15.75" x14ac:dyDescent="0.25">
      <c r="A25" s="4" t="s">
        <v>207</v>
      </c>
      <c r="B25" s="5">
        <v>51</v>
      </c>
      <c r="C25" s="10" t="s">
        <v>100</v>
      </c>
      <c r="D25" s="69"/>
      <c r="E25" s="69">
        <v>1</v>
      </c>
      <c r="F25" s="69"/>
      <c r="G25" s="69"/>
      <c r="H25" s="69"/>
    </row>
    <row r="26" spans="1:8" ht="15.75" x14ac:dyDescent="0.25">
      <c r="A26" s="4" t="s">
        <v>208</v>
      </c>
      <c r="B26" s="5">
        <v>52</v>
      </c>
      <c r="C26" s="10" t="s">
        <v>101</v>
      </c>
      <c r="D26" s="69">
        <v>2</v>
      </c>
      <c r="E26" s="69"/>
      <c r="F26" s="69"/>
      <c r="G26" s="69"/>
      <c r="H26" s="69"/>
    </row>
    <row r="27" spans="1:8" ht="15.75" x14ac:dyDescent="0.25">
      <c r="A27" s="4" t="s">
        <v>209</v>
      </c>
      <c r="B27" s="5">
        <v>53</v>
      </c>
      <c r="C27" s="10" t="s">
        <v>102</v>
      </c>
      <c r="D27" s="69"/>
      <c r="E27" s="69"/>
      <c r="F27" s="69">
        <v>1</v>
      </c>
      <c r="G27" s="69"/>
      <c r="H27" s="69"/>
    </row>
    <row r="28" spans="1:8" ht="15.75" x14ac:dyDescent="0.25">
      <c r="A28" s="4" t="s">
        <v>210</v>
      </c>
      <c r="B28" s="5">
        <v>54</v>
      </c>
      <c r="C28" s="10" t="s">
        <v>103</v>
      </c>
      <c r="D28" s="69"/>
      <c r="E28" s="69"/>
      <c r="F28" s="69"/>
      <c r="G28" s="69"/>
      <c r="H28" s="69"/>
    </row>
    <row r="29" spans="1:8" ht="15.75" x14ac:dyDescent="0.25">
      <c r="A29" s="4" t="s">
        <v>211</v>
      </c>
      <c r="B29" s="5">
        <v>55</v>
      </c>
      <c r="C29" s="10" t="s">
        <v>104</v>
      </c>
      <c r="D29" s="69"/>
      <c r="E29" s="69"/>
      <c r="F29" s="69"/>
      <c r="G29" s="69"/>
      <c r="H29" s="69">
        <v>1</v>
      </c>
    </row>
    <row r="30" spans="1:8" ht="15.75" x14ac:dyDescent="0.25">
      <c r="A30" s="4" t="s">
        <v>212</v>
      </c>
      <c r="B30" s="5">
        <v>58</v>
      </c>
      <c r="C30" s="10" t="s">
        <v>105</v>
      </c>
      <c r="D30" s="69"/>
      <c r="E30" s="69"/>
      <c r="F30" s="69"/>
      <c r="G30" s="69"/>
      <c r="H30" s="69"/>
    </row>
    <row r="31" spans="1:8" ht="25.5" x14ac:dyDescent="0.25">
      <c r="A31" s="4" t="s">
        <v>213</v>
      </c>
      <c r="B31" s="5">
        <v>59</v>
      </c>
      <c r="C31" s="10" t="s">
        <v>106</v>
      </c>
      <c r="D31" s="69"/>
      <c r="E31" s="69"/>
      <c r="F31" s="69"/>
      <c r="G31" s="69">
        <v>1</v>
      </c>
      <c r="H31" s="69"/>
    </row>
    <row r="32" spans="1:8" ht="15.75" x14ac:dyDescent="0.25">
      <c r="A32" s="4" t="s">
        <v>214</v>
      </c>
      <c r="B32" s="5">
        <v>60</v>
      </c>
      <c r="C32" s="10" t="s">
        <v>107</v>
      </c>
      <c r="D32" s="69"/>
      <c r="E32" s="69"/>
      <c r="F32" s="69"/>
      <c r="G32" s="69"/>
      <c r="H32" s="69"/>
    </row>
    <row r="33" spans="1:13" ht="15.75" x14ac:dyDescent="0.25">
      <c r="A33" s="4" t="s">
        <v>215</v>
      </c>
      <c r="B33" s="5">
        <v>61</v>
      </c>
      <c r="C33" s="10" t="s">
        <v>108</v>
      </c>
      <c r="D33" s="69"/>
      <c r="E33" s="69"/>
      <c r="F33" s="69">
        <v>1</v>
      </c>
      <c r="G33" s="69"/>
      <c r="H33" s="69"/>
    </row>
    <row r="34" spans="1:13" ht="15.75" x14ac:dyDescent="0.25">
      <c r="A34" s="4" t="s">
        <v>216</v>
      </c>
      <c r="B34" s="5">
        <v>62</v>
      </c>
      <c r="C34" s="10" t="s">
        <v>109</v>
      </c>
      <c r="D34" s="69"/>
      <c r="E34" s="69"/>
      <c r="F34" s="69"/>
      <c r="G34" s="69"/>
      <c r="H34" s="69"/>
    </row>
    <row r="35" spans="1:13" ht="15.75" x14ac:dyDescent="0.25">
      <c r="A35" s="4" t="s">
        <v>217</v>
      </c>
      <c r="B35" s="5">
        <v>63</v>
      </c>
      <c r="C35" s="10" t="s">
        <v>110</v>
      </c>
      <c r="D35" s="69"/>
      <c r="E35" s="69"/>
      <c r="F35" s="69"/>
      <c r="G35" s="69"/>
      <c r="H35" s="69"/>
    </row>
    <row r="36" spans="1:13" ht="15.75" x14ac:dyDescent="0.25">
      <c r="A36" s="4" t="s">
        <v>218</v>
      </c>
      <c r="B36" s="5">
        <v>64</v>
      </c>
      <c r="C36" s="10" t="s">
        <v>111</v>
      </c>
      <c r="D36" s="69"/>
      <c r="E36" s="69"/>
      <c r="F36" s="69"/>
      <c r="G36" s="69">
        <v>1</v>
      </c>
      <c r="H36" s="69"/>
    </row>
    <row r="37" spans="1:13" ht="15.75" x14ac:dyDescent="0.25">
      <c r="A37" s="4" t="s">
        <v>219</v>
      </c>
      <c r="B37" s="5">
        <v>65</v>
      </c>
      <c r="C37" s="10" t="s">
        <v>112</v>
      </c>
      <c r="D37" s="69"/>
      <c r="E37" s="69"/>
      <c r="F37" s="69"/>
      <c r="G37" s="69"/>
      <c r="H37" s="69"/>
    </row>
    <row r="38" spans="1:13" ht="15.75" x14ac:dyDescent="0.25">
      <c r="A38" s="4" t="s">
        <v>220</v>
      </c>
      <c r="B38" s="5">
        <v>68</v>
      </c>
      <c r="C38" s="10" t="s">
        <v>113</v>
      </c>
      <c r="D38" s="69"/>
      <c r="E38" s="69">
        <v>1</v>
      </c>
      <c r="F38" s="69"/>
      <c r="G38" s="69"/>
      <c r="H38" s="69"/>
    </row>
    <row r="39" spans="1:13" ht="25.5" x14ac:dyDescent="0.25">
      <c r="A39" s="4" t="s">
        <v>221</v>
      </c>
      <c r="B39" s="5">
        <v>69</v>
      </c>
      <c r="C39" s="10" t="s">
        <v>114</v>
      </c>
      <c r="D39" s="69"/>
      <c r="E39" s="69"/>
      <c r="F39" s="69">
        <v>1</v>
      </c>
      <c r="G39" s="69"/>
      <c r="H39" s="69"/>
    </row>
    <row r="40" spans="1:13" ht="15.75" x14ac:dyDescent="0.25">
      <c r="A40" s="4" t="s">
        <v>222</v>
      </c>
      <c r="B40" s="5">
        <v>70</v>
      </c>
      <c r="C40" s="10" t="s">
        <v>115</v>
      </c>
      <c r="D40" s="69"/>
      <c r="E40" s="69"/>
      <c r="F40" s="69"/>
      <c r="G40" s="69"/>
      <c r="H40" s="69"/>
    </row>
    <row r="41" spans="1:13" ht="15.75" x14ac:dyDescent="0.25">
      <c r="A41" s="4" t="s">
        <v>223</v>
      </c>
      <c r="B41" s="5">
        <v>71</v>
      </c>
      <c r="C41" s="10" t="s">
        <v>116</v>
      </c>
      <c r="D41" s="69"/>
      <c r="E41" s="69"/>
      <c r="F41" s="69"/>
      <c r="G41" s="69"/>
      <c r="H41" s="69">
        <v>1</v>
      </c>
    </row>
    <row r="42" spans="1:13" ht="15.75" x14ac:dyDescent="0.25">
      <c r="A42" s="4" t="s">
        <v>224</v>
      </c>
      <c r="B42" s="5">
        <v>78</v>
      </c>
      <c r="C42" s="10" t="s">
        <v>117</v>
      </c>
      <c r="D42" s="69">
        <v>2</v>
      </c>
      <c r="E42" s="69"/>
      <c r="F42" s="69"/>
      <c r="G42" s="69"/>
      <c r="H42" s="69"/>
      <c r="M42" t="s">
        <v>282</v>
      </c>
    </row>
    <row r="43" spans="1:13" ht="25.5" x14ac:dyDescent="0.25">
      <c r="A43" s="4" t="s">
        <v>225</v>
      </c>
      <c r="B43" s="5">
        <v>99</v>
      </c>
      <c r="C43" s="10" t="s">
        <v>118</v>
      </c>
      <c r="D43" s="69"/>
      <c r="E43" s="69"/>
      <c r="F43" s="69"/>
      <c r="G43" s="69"/>
      <c r="H43" s="69"/>
    </row>
    <row r="44" spans="1:13" ht="16.5" thickBot="1" x14ac:dyDescent="0.3">
      <c r="A44" s="174" t="s">
        <v>27</v>
      </c>
      <c r="B44" s="175"/>
      <c r="C44" s="175"/>
      <c r="D44" s="98">
        <f>'opći podaci'!C6</f>
        <v>6</v>
      </c>
      <c r="E44" s="98">
        <f>'opći podaci'!D6</f>
        <v>5</v>
      </c>
      <c r="F44" s="98">
        <f>'opći podaci'!E6</f>
        <v>7</v>
      </c>
      <c r="G44" s="98">
        <f>'opći podaci'!F6</f>
        <v>6</v>
      </c>
      <c r="H44" s="99">
        <f>'opći podaci'!G6</f>
        <v>5</v>
      </c>
    </row>
    <row r="46" spans="1:13" x14ac:dyDescent="0.25">
      <c r="D46" t="str">
        <f t="shared" ref="D46:D87" si="0">H2</f>
        <v>2017.</v>
      </c>
    </row>
    <row r="47" spans="1:13" x14ac:dyDescent="0.25">
      <c r="C47" t="str">
        <f t="shared" ref="C47:C87" si="1">C3</f>
        <v>Ozlijeđeni dio tijela, nespecifično</v>
      </c>
      <c r="D47">
        <f t="shared" si="0"/>
        <v>0</v>
      </c>
    </row>
    <row r="48" spans="1:13" x14ac:dyDescent="0.25">
      <c r="C48" t="str">
        <f t="shared" si="1"/>
        <v>Glava, nespecifično</v>
      </c>
      <c r="D48">
        <f t="shared" si="0"/>
        <v>0</v>
      </c>
    </row>
    <row r="49" spans="3:4" x14ac:dyDescent="0.25">
      <c r="C49" t="str">
        <f t="shared" si="1"/>
        <v>Glava (Caput) mozak i lubanjski živci i žile</v>
      </c>
      <c r="D49">
        <f t="shared" si="0"/>
        <v>1</v>
      </c>
    </row>
    <row r="50" spans="3:4" x14ac:dyDescent="0.25">
      <c r="C50" t="str">
        <f t="shared" si="1"/>
        <v>Područje lica</v>
      </c>
      <c r="D50">
        <f t="shared" si="0"/>
        <v>0</v>
      </c>
    </row>
    <row r="51" spans="3:4" x14ac:dyDescent="0.25">
      <c r="C51" t="str">
        <f t="shared" si="1"/>
        <v>Oko (oči)</v>
      </c>
      <c r="D51">
        <f t="shared" si="0"/>
        <v>0</v>
      </c>
    </row>
    <row r="52" spans="3:4" x14ac:dyDescent="0.25">
      <c r="C52" t="str">
        <f t="shared" si="1"/>
        <v>Uho (uši)</v>
      </c>
      <c r="D52">
        <f t="shared" si="0"/>
        <v>0</v>
      </c>
    </row>
    <row r="53" spans="3:4" x14ac:dyDescent="0.25">
      <c r="C53" t="str">
        <f t="shared" si="1"/>
        <v>Zubi</v>
      </c>
      <c r="D53">
        <f t="shared" si="0"/>
        <v>0</v>
      </c>
    </row>
    <row r="54" spans="3:4" x14ac:dyDescent="0.25">
      <c r="C54" t="str">
        <f t="shared" si="1"/>
        <v>Glava, povrijeđeni na više mjesta</v>
      </c>
      <c r="D54">
        <f t="shared" si="0"/>
        <v>0</v>
      </c>
    </row>
    <row r="55" spans="3:4" x14ac:dyDescent="0.25">
      <c r="C55" t="str">
        <f t="shared" si="1"/>
        <v>Glava, drugi dijelovi ne spomenuti gore</v>
      </c>
      <c r="D55">
        <f t="shared" si="0"/>
        <v>0</v>
      </c>
    </row>
    <row r="56" spans="3:4" x14ac:dyDescent="0.25">
      <c r="C56" t="str">
        <f t="shared" si="1"/>
        <v>Vrat, uključivo kralježnicu i vratne kralješke</v>
      </c>
      <c r="D56">
        <f t="shared" si="0"/>
        <v>0</v>
      </c>
    </row>
    <row r="57" spans="3:4" x14ac:dyDescent="0.25">
      <c r="C57" t="str">
        <f t="shared" si="1"/>
        <v>Vrat, uključujući kralježnicu i vratne kralješke</v>
      </c>
      <c r="D57">
        <f t="shared" si="0"/>
        <v>1</v>
      </c>
    </row>
    <row r="58" spans="3:4" x14ac:dyDescent="0.25">
      <c r="C58" t="str">
        <f t="shared" si="1"/>
        <v>Vrat, ostali dijelovi ne spomenuti gore</v>
      </c>
      <c r="D58">
        <f t="shared" si="0"/>
        <v>0</v>
      </c>
    </row>
    <row r="59" spans="3:4" x14ac:dyDescent="0.25">
      <c r="C59" t="str">
        <f t="shared" si="1"/>
        <v>Leđa, uključivo kralježnicu i vratne kralješke</v>
      </c>
      <c r="D59">
        <f t="shared" si="0"/>
        <v>0</v>
      </c>
    </row>
    <row r="60" spans="3:4" x14ac:dyDescent="0.25">
      <c r="C60" t="str">
        <f t="shared" si="1"/>
        <v>Leđa, uključujući kralježnicu i vratne kralješke</v>
      </c>
      <c r="D60">
        <f t="shared" si="0"/>
        <v>0</v>
      </c>
    </row>
    <row r="61" spans="3:4" x14ac:dyDescent="0.25">
      <c r="C61" t="str">
        <f t="shared" si="1"/>
        <v>Leđa, ostali dijelovi ne spomenuti gore</v>
      </c>
      <c r="D61">
        <f t="shared" si="0"/>
        <v>0</v>
      </c>
    </row>
    <row r="62" spans="3:4" x14ac:dyDescent="0.25">
      <c r="C62" t="str">
        <f t="shared" si="1"/>
        <v>Trup i organi, nespecificirano</v>
      </c>
      <c r="D62">
        <f t="shared" si="0"/>
        <v>0</v>
      </c>
    </row>
    <row r="63" spans="3:4" x14ac:dyDescent="0.25">
      <c r="C63" t="str">
        <f t="shared" si="1"/>
        <v>Rebra, rebra uključujući zglobove i ramena lopatice</v>
      </c>
      <c r="D63">
        <f t="shared" si="0"/>
        <v>0</v>
      </c>
    </row>
    <row r="64" spans="3:4" x14ac:dyDescent="0.25">
      <c r="C64" t="str">
        <f t="shared" si="1"/>
        <v>Područje prsa uključujući organe</v>
      </c>
      <c r="D64">
        <f t="shared" si="0"/>
        <v>0</v>
      </c>
    </row>
    <row r="65" spans="3:4" x14ac:dyDescent="0.25">
      <c r="C65" t="str">
        <f t="shared" si="1"/>
        <v>Zdjelica, područje trbuha uključujući organe</v>
      </c>
      <c r="D65">
        <f t="shared" si="0"/>
        <v>0</v>
      </c>
    </row>
    <row r="66" spans="3:4" x14ac:dyDescent="0.25">
      <c r="C66" t="str">
        <f t="shared" si="1"/>
        <v>Trup, povrijeđen na više mjesta</v>
      </c>
      <c r="D66">
        <f t="shared" si="0"/>
        <v>0</v>
      </c>
    </row>
    <row r="67" spans="3:4" x14ac:dyDescent="0.25">
      <c r="C67" t="str">
        <f t="shared" si="1"/>
        <v>Trup, ostali dijelovi koji nisu spomenuti gore</v>
      </c>
      <c r="D67">
        <f t="shared" si="0"/>
        <v>1</v>
      </c>
    </row>
    <row r="68" spans="3:4" x14ac:dyDescent="0.25">
      <c r="C68" t="str">
        <f t="shared" si="1"/>
        <v>Gornji ekstremiteti, nespecificirano</v>
      </c>
      <c r="D68">
        <f t="shared" si="0"/>
        <v>0</v>
      </c>
    </row>
    <row r="69" spans="3:4" x14ac:dyDescent="0.25">
      <c r="C69" t="str">
        <f t="shared" si="1"/>
        <v>Ramena i rameni zglobovi</v>
      </c>
      <c r="D69">
        <f t="shared" si="0"/>
        <v>0</v>
      </c>
    </row>
    <row r="70" spans="3:4" x14ac:dyDescent="0.25">
      <c r="C70" t="str">
        <f t="shared" si="1"/>
        <v>Ruka, uključujući lakat</v>
      </c>
      <c r="D70">
        <f t="shared" si="0"/>
        <v>0</v>
      </c>
    </row>
    <row r="71" spans="3:4" x14ac:dyDescent="0.25">
      <c r="C71" t="str">
        <f t="shared" si="1"/>
        <v>Šaka</v>
      </c>
      <c r="D71">
        <f t="shared" si="0"/>
        <v>0</v>
      </c>
    </row>
    <row r="72" spans="3:4" x14ac:dyDescent="0.25">
      <c r="C72" t="str">
        <f t="shared" si="1"/>
        <v>Prst (prsti)</v>
      </c>
      <c r="D72">
        <f t="shared" si="0"/>
        <v>0</v>
      </c>
    </row>
    <row r="73" spans="3:4" x14ac:dyDescent="0.25">
      <c r="C73" t="str">
        <f t="shared" si="1"/>
        <v>Ručni zglob - zapešće</v>
      </c>
      <c r="D73">
        <f t="shared" si="0"/>
        <v>1</v>
      </c>
    </row>
    <row r="74" spans="3:4" x14ac:dyDescent="0.25">
      <c r="C74" t="str">
        <f t="shared" si="1"/>
        <v>Gornji ekstremiteti, povrijeđeni na više mjesta</v>
      </c>
      <c r="D74">
        <f t="shared" si="0"/>
        <v>0</v>
      </c>
    </row>
    <row r="75" spans="3:4" x14ac:dyDescent="0.25">
      <c r="C75" t="str">
        <f t="shared" si="1"/>
        <v>Gornji ekstremiteti, ostali dijelovi koji nisu spom. gore</v>
      </c>
      <c r="D75">
        <f t="shared" si="0"/>
        <v>0</v>
      </c>
    </row>
    <row r="76" spans="3:4" x14ac:dyDescent="0.25">
      <c r="C76" t="str">
        <f t="shared" si="1"/>
        <v>Donji ekstreminteti, nespecificirano</v>
      </c>
      <c r="D76">
        <f t="shared" si="0"/>
        <v>0</v>
      </c>
    </row>
    <row r="77" spans="3:4" x14ac:dyDescent="0.25">
      <c r="C77" t="str">
        <f t="shared" si="1"/>
        <v>Kuk i zglobovi kuka</v>
      </c>
      <c r="D77">
        <f t="shared" si="0"/>
        <v>0</v>
      </c>
    </row>
    <row r="78" spans="3:4" x14ac:dyDescent="0.25">
      <c r="C78" t="str">
        <f t="shared" si="1"/>
        <v>Noga, uključujući koljeno</v>
      </c>
      <c r="D78">
        <f t="shared" si="0"/>
        <v>0</v>
      </c>
    </row>
    <row r="79" spans="3:4" x14ac:dyDescent="0.25">
      <c r="C79" t="str">
        <f t="shared" si="1"/>
        <v>Gležanj</v>
      </c>
      <c r="D79">
        <f t="shared" si="0"/>
        <v>0</v>
      </c>
    </row>
    <row r="80" spans="3:4" x14ac:dyDescent="0.25">
      <c r="C80" t="str">
        <f t="shared" si="1"/>
        <v>Stopalo</v>
      </c>
      <c r="D80">
        <f t="shared" si="0"/>
        <v>0</v>
      </c>
    </row>
    <row r="81" spans="3:4" x14ac:dyDescent="0.25">
      <c r="C81" t="str">
        <f t="shared" si="1"/>
        <v>Nožni prst (prsti)</v>
      </c>
      <c r="D81">
        <f t="shared" si="0"/>
        <v>0</v>
      </c>
    </row>
    <row r="82" spans="3:4" x14ac:dyDescent="0.25">
      <c r="C82" t="str">
        <f t="shared" si="1"/>
        <v>Donji ekstremiteti, povrijeđeni na više mjesta</v>
      </c>
      <c r="D82">
        <f t="shared" si="0"/>
        <v>0</v>
      </c>
    </row>
    <row r="83" spans="3:4" x14ac:dyDescent="0.25">
      <c r="C83" t="str">
        <f t="shared" si="1"/>
        <v>Donji ekstreminteti, ostali dijelovi koji nisu spom. gore</v>
      </c>
      <c r="D83">
        <f t="shared" si="0"/>
        <v>0</v>
      </c>
    </row>
    <row r="84" spans="3:4" x14ac:dyDescent="0.25">
      <c r="C84" t="str">
        <f t="shared" si="1"/>
        <v>Cijelo tijelo višestruko povrijeđeno, nespecificirano</v>
      </c>
      <c r="D84">
        <f t="shared" si="0"/>
        <v>0</v>
      </c>
    </row>
    <row r="85" spans="3:4" x14ac:dyDescent="0.25">
      <c r="C85" t="str">
        <f t="shared" si="1"/>
        <v>Cijelo tijelo (sustavne posljedice)</v>
      </c>
      <c r="D85">
        <f t="shared" si="0"/>
        <v>1</v>
      </c>
    </row>
    <row r="86" spans="3:4" x14ac:dyDescent="0.25">
      <c r="C86" t="str">
        <f t="shared" si="1"/>
        <v>Višestruke povrede tijela</v>
      </c>
      <c r="D86">
        <f t="shared" si="0"/>
        <v>0</v>
      </c>
    </row>
    <row r="87" spans="3:4" x14ac:dyDescent="0.25">
      <c r="C87" t="str">
        <f t="shared" si="1"/>
        <v>Povrede drugih dijelova tijela, koji nisu ranije spomenuti</v>
      </c>
      <c r="D87">
        <f t="shared" si="0"/>
        <v>0</v>
      </c>
    </row>
    <row r="88" spans="3:4" x14ac:dyDescent="0.25">
      <c r="C88" t="s">
        <v>27</v>
      </c>
      <c r="D88" s="95">
        <f>SUM(D47:D87)</f>
        <v>5</v>
      </c>
    </row>
  </sheetData>
  <mergeCells count="2">
    <mergeCell ref="D1:H1"/>
    <mergeCell ref="A44:C4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D2" sqref="D2:H2"/>
    </sheetView>
  </sheetViews>
  <sheetFormatPr defaultRowHeight="15" x14ac:dyDescent="0.25"/>
  <cols>
    <col min="2" max="2" width="9.140625" style="25"/>
    <col min="3" max="3" width="42.85546875" customWidth="1"/>
  </cols>
  <sheetData>
    <row r="1" spans="1:8" x14ac:dyDescent="0.25">
      <c r="A1" s="168" t="s">
        <v>15</v>
      </c>
      <c r="B1" s="166" t="s">
        <v>28</v>
      </c>
      <c r="C1" s="166" t="s">
        <v>134</v>
      </c>
      <c r="D1" s="166" t="s">
        <v>14</v>
      </c>
      <c r="E1" s="166"/>
      <c r="F1" s="166"/>
      <c r="G1" s="166"/>
      <c r="H1" s="173"/>
    </row>
    <row r="2" spans="1:8" x14ac:dyDescent="0.25">
      <c r="A2" s="169"/>
      <c r="B2" s="167"/>
      <c r="C2" s="167"/>
      <c r="D2" s="59" t="str">
        <f>'opći podaci'!C2</f>
        <v>2013.</v>
      </c>
      <c r="E2" s="59" t="str">
        <f>'opći podaci'!D2</f>
        <v>2014.</v>
      </c>
      <c r="F2" s="59" t="str">
        <f>'opći podaci'!E2</f>
        <v>2015.</v>
      </c>
      <c r="G2" s="59" t="str">
        <f>'opći podaci'!F2</f>
        <v>2016.</v>
      </c>
      <c r="H2" s="62" t="str">
        <f>'opći podaci'!G2</f>
        <v>2017.</v>
      </c>
    </row>
    <row r="3" spans="1:8" x14ac:dyDescent="0.25">
      <c r="A3" s="60" t="s">
        <v>159</v>
      </c>
      <c r="B3" s="61">
        <v>811</v>
      </c>
      <c r="C3" s="10" t="s">
        <v>119</v>
      </c>
      <c r="D3" s="82">
        <v>3</v>
      </c>
      <c r="E3" s="82"/>
      <c r="F3" s="82">
        <v>1</v>
      </c>
      <c r="G3" s="82">
        <v>1</v>
      </c>
      <c r="H3" s="83">
        <v>1</v>
      </c>
    </row>
    <row r="4" spans="1:8" ht="15" customHeight="1" x14ac:dyDescent="0.25">
      <c r="A4" s="186" t="s">
        <v>161</v>
      </c>
      <c r="B4" s="187">
        <v>812</v>
      </c>
      <c r="C4" s="189" t="s">
        <v>135</v>
      </c>
      <c r="D4" s="184">
        <v>1</v>
      </c>
      <c r="E4" s="184"/>
      <c r="F4" s="184">
        <v>2</v>
      </c>
      <c r="G4" s="184">
        <v>1</v>
      </c>
      <c r="H4" s="185">
        <v>1</v>
      </c>
    </row>
    <row r="5" spans="1:8" x14ac:dyDescent="0.25">
      <c r="A5" s="183"/>
      <c r="B5" s="188"/>
      <c r="C5" s="190"/>
      <c r="D5" s="184"/>
      <c r="E5" s="184"/>
      <c r="F5" s="184"/>
      <c r="G5" s="184"/>
      <c r="H5" s="185"/>
    </row>
    <row r="6" spans="1:8" ht="25.5" x14ac:dyDescent="0.25">
      <c r="A6" s="60" t="s">
        <v>163</v>
      </c>
      <c r="B6" s="61">
        <v>813</v>
      </c>
      <c r="C6" s="10" t="s">
        <v>136</v>
      </c>
      <c r="D6" s="82"/>
      <c r="E6" s="82"/>
      <c r="F6" s="82"/>
      <c r="G6" s="82"/>
      <c r="H6" s="82"/>
    </row>
    <row r="7" spans="1:8" ht="25.5" x14ac:dyDescent="0.25">
      <c r="A7" s="60" t="s">
        <v>165</v>
      </c>
      <c r="B7" s="61">
        <v>814</v>
      </c>
      <c r="C7" s="10" t="s">
        <v>120</v>
      </c>
      <c r="D7" s="82"/>
      <c r="E7" s="82"/>
      <c r="F7" s="82"/>
      <c r="G7" s="82"/>
      <c r="H7" s="82"/>
    </row>
    <row r="8" spans="1:8" ht="25.5" x14ac:dyDescent="0.25">
      <c r="A8" s="60" t="s">
        <v>167</v>
      </c>
      <c r="B8" s="61">
        <v>815</v>
      </c>
      <c r="C8" s="10" t="s">
        <v>137</v>
      </c>
      <c r="D8" s="82"/>
      <c r="E8" s="82"/>
      <c r="F8" s="82"/>
      <c r="G8" s="82">
        <v>1</v>
      </c>
      <c r="H8" s="82"/>
    </row>
    <row r="9" spans="1:8" ht="25.5" x14ac:dyDescent="0.25">
      <c r="A9" s="60" t="s">
        <v>193</v>
      </c>
      <c r="B9" s="61">
        <v>816</v>
      </c>
      <c r="C9" s="10" t="s">
        <v>138</v>
      </c>
      <c r="D9" s="82"/>
      <c r="E9" s="82"/>
      <c r="F9" s="82"/>
      <c r="G9" s="82"/>
      <c r="H9" s="82"/>
    </row>
    <row r="10" spans="1:8" ht="25.5" x14ac:dyDescent="0.25">
      <c r="A10" s="60" t="s">
        <v>170</v>
      </c>
      <c r="B10" s="61">
        <v>817</v>
      </c>
      <c r="C10" s="10" t="s">
        <v>121</v>
      </c>
      <c r="D10" s="82"/>
      <c r="E10" s="82"/>
      <c r="F10" s="82"/>
      <c r="G10" s="82"/>
      <c r="H10" s="82"/>
    </row>
    <row r="11" spans="1:8" ht="25.5" x14ac:dyDescent="0.25">
      <c r="A11" s="60" t="s">
        <v>172</v>
      </c>
      <c r="B11" s="61">
        <v>818</v>
      </c>
      <c r="C11" s="10" t="s">
        <v>122</v>
      </c>
      <c r="D11" s="82"/>
      <c r="E11" s="82"/>
      <c r="F11" s="82"/>
      <c r="G11" s="82"/>
      <c r="H11" s="82"/>
    </row>
    <row r="12" spans="1:8" x14ac:dyDescent="0.25">
      <c r="A12" s="60" t="s">
        <v>174</v>
      </c>
      <c r="B12" s="61">
        <v>819</v>
      </c>
      <c r="C12" s="10" t="s">
        <v>123</v>
      </c>
      <c r="D12" s="82"/>
      <c r="E12" s="82">
        <v>1</v>
      </c>
      <c r="F12" s="82"/>
      <c r="G12" s="82"/>
      <c r="H12" s="82"/>
    </row>
    <row r="13" spans="1:8" ht="27.75" customHeight="1" x14ac:dyDescent="0.25">
      <c r="A13" s="60" t="s">
        <v>194</v>
      </c>
      <c r="B13" s="61">
        <v>820</v>
      </c>
      <c r="C13" s="10" t="s">
        <v>139</v>
      </c>
      <c r="D13" s="82"/>
      <c r="E13" s="82"/>
      <c r="F13" s="82"/>
      <c r="G13" s="82"/>
      <c r="H13" s="82"/>
    </row>
    <row r="14" spans="1:8" ht="25.5" x14ac:dyDescent="0.25">
      <c r="A14" s="60" t="s">
        <v>195</v>
      </c>
      <c r="B14" s="61">
        <v>821</v>
      </c>
      <c r="C14" s="10" t="s">
        <v>140</v>
      </c>
      <c r="D14" s="82"/>
      <c r="E14" s="82"/>
      <c r="F14" s="82"/>
      <c r="G14" s="82"/>
      <c r="H14" s="82"/>
    </row>
    <row r="15" spans="1:8" x14ac:dyDescent="0.25">
      <c r="A15" s="60" t="s">
        <v>196</v>
      </c>
      <c r="B15" s="61">
        <v>822</v>
      </c>
      <c r="C15" s="10" t="s">
        <v>124</v>
      </c>
      <c r="D15" s="82"/>
      <c r="E15" s="82"/>
      <c r="F15" s="82"/>
      <c r="G15" s="82"/>
      <c r="H15" s="82"/>
    </row>
    <row r="16" spans="1:8" x14ac:dyDescent="0.25">
      <c r="A16" s="60" t="s">
        <v>197</v>
      </c>
      <c r="B16" s="61">
        <v>823</v>
      </c>
      <c r="C16" s="10" t="s">
        <v>125</v>
      </c>
      <c r="D16" s="82"/>
      <c r="E16" s="82"/>
      <c r="F16" s="82"/>
      <c r="G16" s="82"/>
      <c r="H16" s="82"/>
    </row>
    <row r="17" spans="1:8" x14ac:dyDescent="0.25">
      <c r="A17" s="60" t="s">
        <v>198</v>
      </c>
      <c r="B17" s="61">
        <v>824</v>
      </c>
      <c r="C17" s="10" t="s">
        <v>126</v>
      </c>
      <c r="D17" s="82"/>
      <c r="E17" s="82"/>
      <c r="F17" s="82"/>
      <c r="G17" s="82"/>
      <c r="H17" s="82"/>
    </row>
    <row r="18" spans="1:8" ht="25.5" x14ac:dyDescent="0.25">
      <c r="A18" s="60" t="s">
        <v>199</v>
      </c>
      <c r="B18" s="61">
        <v>825</v>
      </c>
      <c r="C18" s="10" t="s">
        <v>127</v>
      </c>
      <c r="D18" s="82"/>
      <c r="E18" s="82"/>
      <c r="F18" s="82"/>
      <c r="G18" s="82"/>
      <c r="H18" s="82"/>
    </row>
    <row r="19" spans="1:8" x14ac:dyDescent="0.25">
      <c r="A19" s="60" t="s">
        <v>200</v>
      </c>
      <c r="B19" s="61">
        <v>826</v>
      </c>
      <c r="C19" s="10" t="s">
        <v>128</v>
      </c>
      <c r="D19" s="82"/>
      <c r="E19" s="82">
        <v>1</v>
      </c>
      <c r="F19" s="82">
        <v>1</v>
      </c>
      <c r="G19" s="82"/>
      <c r="H19" s="82">
        <v>1</v>
      </c>
    </row>
    <row r="20" spans="1:8" ht="51" x14ac:dyDescent="0.25">
      <c r="A20" s="60" t="s">
        <v>201</v>
      </c>
      <c r="B20" s="61">
        <v>827</v>
      </c>
      <c r="C20" s="10" t="s">
        <v>129</v>
      </c>
      <c r="D20" s="82"/>
      <c r="E20" s="82"/>
      <c r="F20" s="82"/>
      <c r="G20" s="82"/>
      <c r="H20" s="82"/>
    </row>
    <row r="21" spans="1:8" ht="25.5" x14ac:dyDescent="0.25">
      <c r="A21" s="60" t="s">
        <v>202</v>
      </c>
      <c r="B21" s="61">
        <v>828</v>
      </c>
      <c r="C21" s="10" t="s">
        <v>141</v>
      </c>
      <c r="D21" s="82"/>
      <c r="E21" s="82"/>
      <c r="F21" s="82"/>
      <c r="G21" s="82"/>
      <c r="H21" s="82"/>
    </row>
    <row r="22" spans="1:8" ht="51" x14ac:dyDescent="0.25">
      <c r="A22" s="60" t="s">
        <v>203</v>
      </c>
      <c r="B22" s="61">
        <v>829</v>
      </c>
      <c r="C22" s="10" t="s">
        <v>130</v>
      </c>
      <c r="D22" s="82"/>
      <c r="E22" s="82"/>
      <c r="F22" s="82"/>
      <c r="G22" s="82"/>
      <c r="H22" s="82"/>
    </row>
    <row r="23" spans="1:8" x14ac:dyDescent="0.25">
      <c r="A23" s="60" t="s">
        <v>204</v>
      </c>
      <c r="B23" s="61">
        <v>830</v>
      </c>
      <c r="C23" s="10" t="s">
        <v>131</v>
      </c>
      <c r="D23" s="82"/>
      <c r="E23" s="82"/>
      <c r="F23" s="82">
        <v>1</v>
      </c>
      <c r="G23" s="82"/>
      <c r="H23" s="82"/>
    </row>
    <row r="24" spans="1:8" x14ac:dyDescent="0.25">
      <c r="A24" s="60" t="s">
        <v>205</v>
      </c>
      <c r="B24" s="61">
        <v>831</v>
      </c>
      <c r="C24" s="10" t="s">
        <v>132</v>
      </c>
      <c r="D24" s="82"/>
      <c r="E24" s="82"/>
      <c r="F24" s="82"/>
      <c r="G24" s="82"/>
      <c r="H24" s="82"/>
    </row>
    <row r="25" spans="1:8" ht="25.5" x14ac:dyDescent="0.25">
      <c r="A25" s="60" t="s">
        <v>206</v>
      </c>
      <c r="B25" s="61">
        <v>832</v>
      </c>
      <c r="C25" s="10" t="s">
        <v>142</v>
      </c>
      <c r="D25" s="82"/>
      <c r="E25" s="82"/>
      <c r="F25" s="82"/>
      <c r="G25" s="82"/>
      <c r="H25" s="82"/>
    </row>
    <row r="26" spans="1:8" x14ac:dyDescent="0.25">
      <c r="A26" s="60" t="s">
        <v>207</v>
      </c>
      <c r="B26" s="61">
        <v>833</v>
      </c>
      <c r="C26" s="10" t="s">
        <v>133</v>
      </c>
      <c r="D26" s="82"/>
      <c r="E26" s="82">
        <v>1</v>
      </c>
      <c r="F26" s="82"/>
      <c r="G26" s="82">
        <v>1</v>
      </c>
      <c r="H26" s="82"/>
    </row>
    <row r="27" spans="1:8" ht="25.5" x14ac:dyDescent="0.25">
      <c r="A27" s="60" t="s">
        <v>208</v>
      </c>
      <c r="B27" s="61">
        <v>850</v>
      </c>
      <c r="C27" s="10" t="s">
        <v>143</v>
      </c>
      <c r="D27" s="82"/>
      <c r="E27" s="82"/>
      <c r="F27" s="82">
        <v>1</v>
      </c>
      <c r="G27" s="82"/>
      <c r="H27" s="82"/>
    </row>
    <row r="28" spans="1:8" ht="16.5" thickBot="1" x14ac:dyDescent="0.3">
      <c r="A28" s="174" t="s">
        <v>27</v>
      </c>
      <c r="B28" s="175"/>
      <c r="C28" s="175"/>
      <c r="D28" s="98">
        <v>4</v>
      </c>
      <c r="E28" s="98">
        <v>3</v>
      </c>
      <c r="F28" s="98">
        <v>6</v>
      </c>
      <c r="G28" s="98">
        <v>4</v>
      </c>
      <c r="H28" s="99">
        <v>3</v>
      </c>
    </row>
    <row r="29" spans="1:8" x14ac:dyDescent="0.25">
      <c r="D29">
        <f>D3+D4+D6+D7+D8+D9+D10+D11+D12+D13+D14+D15+D16+D17+D18+D19+D20+D21+D22+D23+D24+D25+D26+D27</f>
        <v>4</v>
      </c>
      <c r="E29">
        <f>E3+E4+E6+E7+E8+E9+E10+E11+E12+E13+E14+E15+E16+E17+E18+E19+E20+E21+E22+E23+E24+E25+E26+E27</f>
        <v>3</v>
      </c>
      <c r="F29">
        <f>F3+F4+F6+F7+F8+F9+F10+F11+F12+F13+F14+F15+F16+F17+F18+F19+F20+F21+F22+F23+F24+F25+F26+F27</f>
        <v>6</v>
      </c>
      <c r="G29">
        <f>G3+G4+G6+G7+G8+G9+G10+G11+G12+G13+G14+G15+G16+G17+G18+G19+G20+G21+G22+G23+G24+G25+G26+G27</f>
        <v>4</v>
      </c>
      <c r="H29">
        <f>H3+H4+H6+H7+H8+H9+H10+H11+H12+H13+H14+H15+H16+H17+H18+H19+H20+H21+H22+H23+H24+H25+H26+H27</f>
        <v>3</v>
      </c>
    </row>
    <row r="31" spans="1:8" x14ac:dyDescent="0.25">
      <c r="D31" t="str">
        <f>D2</f>
        <v>2013.</v>
      </c>
      <c r="E31" t="str">
        <f>E2</f>
        <v>2014.</v>
      </c>
      <c r="F31" t="str">
        <f>F2</f>
        <v>2015.</v>
      </c>
      <c r="G31" t="str">
        <f>G2</f>
        <v>2016.</v>
      </c>
      <c r="H31" t="str">
        <f>H2</f>
        <v>2017.</v>
      </c>
    </row>
    <row r="32" spans="1:8" x14ac:dyDescent="0.25">
      <c r="C32" t="str">
        <f t="shared" ref="C32:H33" si="0">C3</f>
        <v>Neispravnost sredstava rada</v>
      </c>
      <c r="D32">
        <f t="shared" si="0"/>
        <v>3</v>
      </c>
      <c r="E32">
        <f t="shared" si="0"/>
        <v>0</v>
      </c>
      <c r="F32">
        <f t="shared" si="0"/>
        <v>1</v>
      </c>
      <c r="G32">
        <f t="shared" si="0"/>
        <v>1</v>
      </c>
      <c r="H32">
        <f t="shared" si="0"/>
        <v>1</v>
      </c>
    </row>
    <row r="33" spans="3:8" ht="15" customHeight="1" x14ac:dyDescent="0.25">
      <c r="C33" t="str">
        <f t="shared" si="0"/>
        <v>Neispravnost, klizavost i zakrčenost prolaza i površina s kojih se obavlja rad</v>
      </c>
      <c r="D33">
        <f t="shared" si="0"/>
        <v>1</v>
      </c>
      <c r="E33">
        <f t="shared" si="0"/>
        <v>0</v>
      </c>
      <c r="F33">
        <f t="shared" si="0"/>
        <v>2</v>
      </c>
      <c r="G33">
        <f t="shared" si="0"/>
        <v>1</v>
      </c>
      <c r="H33">
        <f t="shared" si="0"/>
        <v>1</v>
      </c>
    </row>
    <row r="34" spans="3:8" x14ac:dyDescent="0.25">
      <c r="C34" t="str">
        <f t="shared" ref="C34:H40" si="1">C6</f>
        <v>Pomanjakanje ili neispravnost zaštitnih ograda i drugih naprava za zaštitu radnika od pada</v>
      </c>
      <c r="D34">
        <f t="shared" si="1"/>
        <v>0</v>
      </c>
      <c r="E34">
        <f t="shared" si="1"/>
        <v>0</v>
      </c>
      <c r="F34">
        <f t="shared" si="1"/>
        <v>0</v>
      </c>
      <c r="G34">
        <f t="shared" si="1"/>
        <v>0</v>
      </c>
      <c r="H34">
        <f t="shared" si="1"/>
        <v>0</v>
      </c>
    </row>
    <row r="35" spans="3:8" x14ac:dyDescent="0.25">
      <c r="C35" t="str">
        <f t="shared" si="1"/>
        <v>Pomanjakanje ili neispravnost zaštitne naprave na oruđu za rad</v>
      </c>
      <c r="D35">
        <f t="shared" si="1"/>
        <v>0</v>
      </c>
      <c r="E35">
        <f t="shared" si="1"/>
        <v>0</v>
      </c>
      <c r="F35">
        <f t="shared" si="1"/>
        <v>0</v>
      </c>
      <c r="G35">
        <f t="shared" si="1"/>
        <v>0</v>
      </c>
      <c r="H35">
        <f t="shared" si="1"/>
        <v>0</v>
      </c>
    </row>
    <row r="36" spans="3:8" x14ac:dyDescent="0.25">
      <c r="C36" t="str">
        <f t="shared" si="1"/>
        <v>Pomanjkanje i neispravnost zaštite od slučajnog dodira dijelova pod naponom električne struje</v>
      </c>
      <c r="D36">
        <f t="shared" si="1"/>
        <v>0</v>
      </c>
      <c r="E36">
        <f t="shared" si="1"/>
        <v>0</v>
      </c>
      <c r="F36">
        <f t="shared" si="1"/>
        <v>0</v>
      </c>
      <c r="G36">
        <f t="shared" si="1"/>
        <v>1</v>
      </c>
      <c r="H36">
        <f t="shared" si="1"/>
        <v>0</v>
      </c>
    </row>
    <row r="37" spans="3:8" x14ac:dyDescent="0.25">
      <c r="C37" t="str">
        <f t="shared" si="1"/>
        <v>Pomanjkanje i neispravnost zaštite od opasnog dodirnog napona električne struje</v>
      </c>
      <c r="D37">
        <f t="shared" si="1"/>
        <v>0</v>
      </c>
      <c r="E37">
        <f t="shared" si="1"/>
        <v>0</v>
      </c>
      <c r="F37">
        <f t="shared" si="1"/>
        <v>0</v>
      </c>
      <c r="G37">
        <f t="shared" si="1"/>
        <v>0</v>
      </c>
      <c r="H37">
        <f t="shared" si="1"/>
        <v>0</v>
      </c>
    </row>
    <row r="38" spans="3:8" x14ac:dyDescent="0.25">
      <c r="C38" t="str">
        <f t="shared" si="1"/>
        <v>Pomanjkanje i neispravnost zaštite od atmosferskog pražnjenja</v>
      </c>
      <c r="D38">
        <f t="shared" si="1"/>
        <v>0</v>
      </c>
      <c r="E38">
        <f t="shared" si="1"/>
        <v>0</v>
      </c>
      <c r="F38">
        <f t="shared" si="1"/>
        <v>0</v>
      </c>
      <c r="G38">
        <f t="shared" si="1"/>
        <v>0</v>
      </c>
      <c r="H38">
        <f t="shared" si="1"/>
        <v>0</v>
      </c>
    </row>
    <row r="39" spans="3:8" x14ac:dyDescent="0.25">
      <c r="C39" t="str">
        <f t="shared" si="1"/>
        <v>Pomanjkanje i neispravnost zaštite od statičkog elektriciteta</v>
      </c>
      <c r="D39">
        <f t="shared" si="1"/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</row>
    <row r="40" spans="3:8" x14ac:dyDescent="0.25">
      <c r="C40" t="str">
        <f t="shared" si="1"/>
        <v>Pomanjkanje i neispravnost zaštite toplinske izolacije</v>
      </c>
      <c r="D40">
        <f t="shared" si="1"/>
        <v>0</v>
      </c>
      <c r="E40">
        <f t="shared" si="1"/>
        <v>1</v>
      </c>
      <c r="F40">
        <f t="shared" si="1"/>
        <v>0</v>
      </c>
      <c r="G40">
        <f t="shared" si="1"/>
        <v>0</v>
      </c>
      <c r="H40">
        <f t="shared" si="1"/>
        <v>0</v>
      </c>
    </row>
    <row r="41" spans="3:8" x14ac:dyDescent="0.25">
      <c r="C41" t="str">
        <f t="shared" ref="C41:H50" si="2">C13</f>
        <v>Neispravnost energ. instalacija i uređaja za sprovođenje plinova, para, tekućina komprim. zraka i dr.</v>
      </c>
      <c r="D41">
        <f t="shared" si="2"/>
        <v>0</v>
      </c>
      <c r="E41">
        <f t="shared" si="2"/>
        <v>0</v>
      </c>
      <c r="F41">
        <f t="shared" si="2"/>
        <v>0</v>
      </c>
      <c r="G41">
        <f t="shared" si="2"/>
        <v>0</v>
      </c>
      <c r="H41">
        <f t="shared" si="2"/>
        <v>0</v>
      </c>
    </row>
    <row r="42" spans="3:8" x14ac:dyDescent="0.25">
      <c r="C42" t="str">
        <f t="shared" si="2"/>
        <v>Neispravnost cijevnih vodova za sprovođenje kiselina, lužina i drugih otrovnih i jetkih tvari</v>
      </c>
      <c r="D42">
        <f t="shared" si="2"/>
        <v>0</v>
      </c>
      <c r="E42">
        <f t="shared" si="2"/>
        <v>0</v>
      </c>
      <c r="F42">
        <f t="shared" si="2"/>
        <v>0</v>
      </c>
      <c r="G42">
        <f t="shared" si="2"/>
        <v>0</v>
      </c>
      <c r="H42">
        <f t="shared" si="2"/>
        <v>0</v>
      </c>
    </row>
    <row r="43" spans="3:8" x14ac:dyDescent="0.25">
      <c r="C43" t="str">
        <f t="shared" si="2"/>
        <v>Pomanjakanje zaštite od požara i eksplozije</v>
      </c>
      <c r="D43">
        <f t="shared" si="2"/>
        <v>0</v>
      </c>
      <c r="E43">
        <f t="shared" si="2"/>
        <v>0</v>
      </c>
      <c r="F43">
        <f t="shared" si="2"/>
        <v>0</v>
      </c>
      <c r="G43">
        <f t="shared" si="2"/>
        <v>0</v>
      </c>
      <c r="H43">
        <f t="shared" si="2"/>
        <v>0</v>
      </c>
    </row>
    <row r="44" spans="3:8" x14ac:dyDescent="0.25">
      <c r="C44" t="str">
        <f t="shared" si="2"/>
        <v>Pomanjkanje zaštite od visoke ili niske temperature</v>
      </c>
      <c r="D44">
        <f t="shared" si="2"/>
        <v>0</v>
      </c>
      <c r="E44">
        <f t="shared" si="2"/>
        <v>0</v>
      </c>
      <c r="F44">
        <f t="shared" si="2"/>
        <v>0</v>
      </c>
      <c r="G44">
        <f t="shared" si="2"/>
        <v>0</v>
      </c>
      <c r="H44">
        <f t="shared" si="2"/>
        <v>0</v>
      </c>
    </row>
    <row r="45" spans="3:8" x14ac:dyDescent="0.25">
      <c r="C45" t="str">
        <f t="shared" si="2"/>
        <v>Pomanjkanje zaštite od toplinskog zračenja</v>
      </c>
      <c r="D45">
        <f t="shared" si="2"/>
        <v>0</v>
      </c>
      <c r="E45">
        <f t="shared" si="2"/>
        <v>0</v>
      </c>
      <c r="F45">
        <f t="shared" si="2"/>
        <v>0</v>
      </c>
      <c r="G45">
        <f t="shared" si="2"/>
        <v>0</v>
      </c>
      <c r="H45">
        <f t="shared" si="2"/>
        <v>0</v>
      </c>
    </row>
    <row r="46" spans="3:8" x14ac:dyDescent="0.25">
      <c r="C46" t="str">
        <f t="shared" si="2"/>
        <v>Pomanjkanje ili neispravnost zaštite od energije zračenja</v>
      </c>
      <c r="D46">
        <f t="shared" si="2"/>
        <v>0</v>
      </c>
      <c r="E46">
        <f t="shared" si="2"/>
        <v>0</v>
      </c>
      <c r="F46">
        <f t="shared" si="2"/>
        <v>0</v>
      </c>
      <c r="G46">
        <f t="shared" si="2"/>
        <v>0</v>
      </c>
      <c r="H46">
        <f t="shared" si="2"/>
        <v>0</v>
      </c>
    </row>
    <row r="47" spans="3:8" x14ac:dyDescent="0.25">
      <c r="C47" t="str">
        <f t="shared" si="2"/>
        <v>Pomanjkanje zaštite od buke i vibracije</v>
      </c>
      <c r="D47">
        <f t="shared" si="2"/>
        <v>0</v>
      </c>
      <c r="E47">
        <f t="shared" si="2"/>
        <v>1</v>
      </c>
      <c r="F47">
        <f t="shared" si="2"/>
        <v>1</v>
      </c>
      <c r="G47">
        <f t="shared" si="2"/>
        <v>0</v>
      </c>
      <c r="H47">
        <f t="shared" si="2"/>
        <v>1</v>
      </c>
    </row>
    <row r="48" spans="3:8" x14ac:dyDescent="0.25">
      <c r="C48" t="str">
        <f t="shared" si="2"/>
        <v>Pomanjk. ili neisp. zaštite od kem. faktora rad. okol. (otrov. i nadraž. plinova i para, otrovnih i štetnih dimova, prašine i magle, otrovnih jetkih i agresivnih tekućina i krutih agensa)</v>
      </c>
      <c r="D48">
        <f t="shared" si="2"/>
        <v>0</v>
      </c>
      <c r="E48">
        <f t="shared" si="2"/>
        <v>0</v>
      </c>
      <c r="F48">
        <f t="shared" si="2"/>
        <v>0</v>
      </c>
      <c r="G48">
        <f t="shared" si="2"/>
        <v>0</v>
      </c>
      <c r="H48">
        <f t="shared" si="2"/>
        <v>0</v>
      </c>
    </row>
    <row r="49" spans="3:8" x14ac:dyDescent="0.25">
      <c r="C49" t="str">
        <f t="shared" si="2"/>
        <v>Pomanjk. ili neispr. zaštite od biotičkih faktora radne okoline (bakterija, virusa, gljivica i parazita)</v>
      </c>
      <c r="D49">
        <f t="shared" si="2"/>
        <v>0</v>
      </c>
      <c r="E49">
        <f t="shared" si="2"/>
        <v>0</v>
      </c>
      <c r="F49">
        <f t="shared" si="2"/>
        <v>0</v>
      </c>
      <c r="G49">
        <f t="shared" si="2"/>
        <v>0</v>
      </c>
      <c r="H49">
        <f t="shared" si="2"/>
        <v>0</v>
      </c>
    </row>
    <row r="50" spans="3:8" x14ac:dyDescent="0.25">
      <c r="C50" t="str">
        <f t="shared" si="2"/>
        <v>Pomanjk. ili neispr. sigurnos. instrum., aparata i uređ. na sredstvima rada kao što su ventili sigurnosti, signalni, zvučni i optički uređaji, autom. elektron. i komp. uređaji za kontrolu i vođenje procesa d.n.</v>
      </c>
      <c r="D50">
        <f t="shared" si="2"/>
        <v>0</v>
      </c>
      <c r="E50">
        <f t="shared" si="2"/>
        <v>0</v>
      </c>
      <c r="F50">
        <f t="shared" si="2"/>
        <v>0</v>
      </c>
      <c r="G50">
        <f t="shared" si="2"/>
        <v>0</v>
      </c>
      <c r="H50">
        <f t="shared" si="2"/>
        <v>0</v>
      </c>
    </row>
    <row r="51" spans="3:8" x14ac:dyDescent="0.25">
      <c r="C51" t="str">
        <f t="shared" ref="C51:H55" si="3">C23</f>
        <v>Pomanjkanje odgovarajućeg osvjetljenja</v>
      </c>
      <c r="D51">
        <f t="shared" si="3"/>
        <v>0</v>
      </c>
      <c r="E51">
        <f t="shared" si="3"/>
        <v>0</v>
      </c>
      <c r="F51">
        <f t="shared" si="3"/>
        <v>1</v>
      </c>
      <c r="G51">
        <f t="shared" si="3"/>
        <v>0</v>
      </c>
      <c r="H51">
        <f t="shared" si="3"/>
        <v>0</v>
      </c>
    </row>
    <row r="52" spans="3:8" x14ac:dyDescent="0.25">
      <c r="C52" t="str">
        <f t="shared" si="3"/>
        <v>Pomanjkanje ili neispravnost ventilacije prostora</v>
      </c>
      <c r="D52">
        <f t="shared" si="3"/>
        <v>0</v>
      </c>
      <c r="E52">
        <f t="shared" si="3"/>
        <v>0</v>
      </c>
      <c r="F52">
        <f t="shared" si="3"/>
        <v>0</v>
      </c>
      <c r="G52">
        <f t="shared" si="3"/>
        <v>0</v>
      </c>
      <c r="H52">
        <f t="shared" si="3"/>
        <v>0</v>
      </c>
    </row>
    <row r="53" spans="3:8" x14ac:dyDescent="0.25">
      <c r="C53" t="str">
        <f t="shared" si="3"/>
        <v>Pomanjkanje ili neispravnost naprava za odstranjivanje štetnih plinova, para i prašine</v>
      </c>
      <c r="D53">
        <f t="shared" si="3"/>
        <v>0</v>
      </c>
      <c r="E53">
        <f t="shared" si="3"/>
        <v>0</v>
      </c>
      <c r="F53">
        <f t="shared" si="3"/>
        <v>0</v>
      </c>
      <c r="G53">
        <f t="shared" si="3"/>
        <v>0</v>
      </c>
      <c r="H53">
        <f t="shared" si="3"/>
        <v>0</v>
      </c>
    </row>
    <row r="54" spans="3:8" x14ac:dyDescent="0.25">
      <c r="C54" t="str">
        <f t="shared" si="3"/>
        <v>Poremećaji u tehnološkom procesu rada</v>
      </c>
      <c r="D54">
        <f t="shared" si="3"/>
        <v>0</v>
      </c>
      <c r="E54">
        <f t="shared" si="3"/>
        <v>1</v>
      </c>
      <c r="F54">
        <f t="shared" si="3"/>
        <v>0</v>
      </c>
      <c r="G54">
        <f t="shared" si="3"/>
        <v>1</v>
      </c>
      <c r="H54">
        <f t="shared" si="3"/>
        <v>0</v>
      </c>
    </row>
    <row r="55" spans="3:8" x14ac:dyDescent="0.25">
      <c r="C55" t="str">
        <f t="shared" si="3"/>
        <v>Ostala neprimijenjena osnovna pravila zaštite na radu koja nisu navedena pod oznakama 811 do 833</v>
      </c>
      <c r="D55">
        <f t="shared" si="3"/>
        <v>0</v>
      </c>
      <c r="E55">
        <f t="shared" si="3"/>
        <v>0</v>
      </c>
      <c r="F55">
        <f t="shared" si="3"/>
        <v>1</v>
      </c>
      <c r="G55">
        <f t="shared" si="3"/>
        <v>0</v>
      </c>
      <c r="H55">
        <f t="shared" si="3"/>
        <v>0</v>
      </c>
    </row>
    <row r="58" spans="3:8" x14ac:dyDescent="0.25">
      <c r="D58" t="str">
        <f t="shared" ref="D58:D82" si="4">H31</f>
        <v>2017.</v>
      </c>
    </row>
    <row r="59" spans="3:8" x14ac:dyDescent="0.25">
      <c r="C59" t="str">
        <f t="shared" ref="C59:C82" si="5">C32</f>
        <v>Neispravnost sredstava rada</v>
      </c>
      <c r="D59">
        <f t="shared" si="4"/>
        <v>1</v>
      </c>
    </row>
    <row r="60" spans="3:8" x14ac:dyDescent="0.25">
      <c r="C60" t="str">
        <f t="shared" si="5"/>
        <v>Neispravnost, klizavost i zakrčenost prolaza i površina s kojih se obavlja rad</v>
      </c>
      <c r="D60">
        <f t="shared" si="4"/>
        <v>1</v>
      </c>
    </row>
    <row r="61" spans="3:8" x14ac:dyDescent="0.25">
      <c r="C61" t="str">
        <f t="shared" si="5"/>
        <v>Pomanjakanje ili neispravnost zaštitnih ograda i drugih naprava za zaštitu radnika od pada</v>
      </c>
      <c r="D61">
        <f t="shared" si="4"/>
        <v>0</v>
      </c>
    </row>
    <row r="62" spans="3:8" x14ac:dyDescent="0.25">
      <c r="C62" t="str">
        <f t="shared" si="5"/>
        <v>Pomanjakanje ili neispravnost zaštitne naprave na oruđu za rad</v>
      </c>
      <c r="D62">
        <f t="shared" si="4"/>
        <v>0</v>
      </c>
    </row>
    <row r="63" spans="3:8" x14ac:dyDescent="0.25">
      <c r="C63" t="str">
        <f t="shared" si="5"/>
        <v>Pomanjkanje i neispravnost zaštite od slučajnog dodira dijelova pod naponom električne struje</v>
      </c>
      <c r="D63">
        <f t="shared" si="4"/>
        <v>0</v>
      </c>
    </row>
    <row r="64" spans="3:8" x14ac:dyDescent="0.25">
      <c r="C64" t="str">
        <f t="shared" si="5"/>
        <v>Pomanjkanje i neispravnost zaštite od opasnog dodirnog napona električne struje</v>
      </c>
      <c r="D64">
        <f t="shared" si="4"/>
        <v>0</v>
      </c>
    </row>
    <row r="65" spans="3:4" x14ac:dyDescent="0.25">
      <c r="C65" t="str">
        <f t="shared" si="5"/>
        <v>Pomanjkanje i neispravnost zaštite od atmosferskog pražnjenja</v>
      </c>
      <c r="D65">
        <f t="shared" si="4"/>
        <v>0</v>
      </c>
    </row>
    <row r="66" spans="3:4" x14ac:dyDescent="0.25">
      <c r="C66" t="str">
        <f t="shared" si="5"/>
        <v>Pomanjkanje i neispravnost zaštite od statičkog elektriciteta</v>
      </c>
      <c r="D66">
        <f t="shared" si="4"/>
        <v>0</v>
      </c>
    </row>
    <row r="67" spans="3:4" x14ac:dyDescent="0.25">
      <c r="C67" t="str">
        <f t="shared" si="5"/>
        <v>Pomanjkanje i neispravnost zaštite toplinske izolacije</v>
      </c>
      <c r="D67">
        <f t="shared" si="4"/>
        <v>0</v>
      </c>
    </row>
    <row r="68" spans="3:4" x14ac:dyDescent="0.25">
      <c r="C68" t="str">
        <f t="shared" si="5"/>
        <v>Neispravnost energ. instalacija i uređaja za sprovođenje plinova, para, tekućina komprim. zraka i dr.</v>
      </c>
      <c r="D68">
        <f t="shared" si="4"/>
        <v>0</v>
      </c>
    </row>
    <row r="69" spans="3:4" x14ac:dyDescent="0.25">
      <c r="C69" t="str">
        <f t="shared" si="5"/>
        <v>Neispravnost cijevnih vodova za sprovođenje kiselina, lužina i drugih otrovnih i jetkih tvari</v>
      </c>
      <c r="D69">
        <f t="shared" si="4"/>
        <v>0</v>
      </c>
    </row>
    <row r="70" spans="3:4" x14ac:dyDescent="0.25">
      <c r="C70" t="str">
        <f t="shared" si="5"/>
        <v>Pomanjakanje zaštite od požara i eksplozije</v>
      </c>
      <c r="D70">
        <f t="shared" si="4"/>
        <v>0</v>
      </c>
    </row>
    <row r="71" spans="3:4" x14ac:dyDescent="0.25">
      <c r="C71" t="str">
        <f t="shared" si="5"/>
        <v>Pomanjkanje zaštite od visoke ili niske temperature</v>
      </c>
      <c r="D71">
        <f t="shared" si="4"/>
        <v>0</v>
      </c>
    </row>
    <row r="72" spans="3:4" x14ac:dyDescent="0.25">
      <c r="C72" t="str">
        <f t="shared" si="5"/>
        <v>Pomanjkanje zaštite od toplinskog zračenja</v>
      </c>
      <c r="D72">
        <f t="shared" si="4"/>
        <v>0</v>
      </c>
    </row>
    <row r="73" spans="3:4" x14ac:dyDescent="0.25">
      <c r="C73" t="str">
        <f t="shared" si="5"/>
        <v>Pomanjkanje ili neispravnost zaštite od energije zračenja</v>
      </c>
      <c r="D73">
        <f t="shared" si="4"/>
        <v>0</v>
      </c>
    </row>
    <row r="74" spans="3:4" x14ac:dyDescent="0.25">
      <c r="C74" t="str">
        <f t="shared" si="5"/>
        <v>Pomanjkanje zaštite od buke i vibracije</v>
      </c>
      <c r="D74">
        <f t="shared" si="4"/>
        <v>1</v>
      </c>
    </row>
    <row r="75" spans="3:4" x14ac:dyDescent="0.25">
      <c r="C75" t="str">
        <f t="shared" si="5"/>
        <v>Pomanjk. ili neisp. zaštite od kem. faktora rad. okol. (otrov. i nadraž. plinova i para, otrovnih i štetnih dimova, prašine i magle, otrovnih jetkih i agresivnih tekućina i krutih agensa)</v>
      </c>
      <c r="D75">
        <f t="shared" si="4"/>
        <v>0</v>
      </c>
    </row>
    <row r="76" spans="3:4" x14ac:dyDescent="0.25">
      <c r="C76" t="str">
        <f t="shared" si="5"/>
        <v>Pomanjk. ili neispr. zaštite od biotičkih faktora radne okoline (bakterija, virusa, gljivica i parazita)</v>
      </c>
      <c r="D76">
        <f t="shared" si="4"/>
        <v>0</v>
      </c>
    </row>
    <row r="77" spans="3:4" x14ac:dyDescent="0.25">
      <c r="C77" t="str">
        <f t="shared" si="5"/>
        <v>Pomanjk. ili neispr. sigurnos. instrum., aparata i uređ. na sredstvima rada kao što su ventili sigurnosti, signalni, zvučni i optički uređaji, autom. elektron. i komp. uređaji za kontrolu i vođenje procesa d.n.</v>
      </c>
      <c r="D77">
        <f t="shared" si="4"/>
        <v>0</v>
      </c>
    </row>
    <row r="78" spans="3:4" x14ac:dyDescent="0.25">
      <c r="C78" t="str">
        <f t="shared" si="5"/>
        <v>Pomanjkanje odgovarajućeg osvjetljenja</v>
      </c>
      <c r="D78">
        <f t="shared" si="4"/>
        <v>0</v>
      </c>
    </row>
    <row r="79" spans="3:4" x14ac:dyDescent="0.25">
      <c r="C79" t="str">
        <f t="shared" si="5"/>
        <v>Pomanjkanje ili neispravnost ventilacije prostora</v>
      </c>
      <c r="D79">
        <f t="shared" si="4"/>
        <v>0</v>
      </c>
    </row>
    <row r="80" spans="3:4" x14ac:dyDescent="0.25">
      <c r="C80" t="str">
        <f t="shared" si="5"/>
        <v>Pomanjkanje ili neispravnost naprava za odstranjivanje štetnih plinova, para i prašine</v>
      </c>
      <c r="D80">
        <f t="shared" si="4"/>
        <v>0</v>
      </c>
    </row>
    <row r="81" spans="3:4" x14ac:dyDescent="0.25">
      <c r="C81" t="str">
        <f t="shared" si="5"/>
        <v>Poremećaji u tehnološkom procesu rada</v>
      </c>
      <c r="D81">
        <f t="shared" si="4"/>
        <v>0</v>
      </c>
    </row>
    <row r="82" spans="3:4" x14ac:dyDescent="0.25">
      <c r="C82" t="str">
        <f t="shared" si="5"/>
        <v>Ostala neprimijenjena osnovna pravila zaštite na radu koja nisu navedena pod oznakama 811 do 833</v>
      </c>
      <c r="D82">
        <f t="shared" si="4"/>
        <v>0</v>
      </c>
    </row>
    <row r="83" spans="3:4" x14ac:dyDescent="0.25">
      <c r="D83">
        <f>SUM(D59:D82)</f>
        <v>3</v>
      </c>
    </row>
  </sheetData>
  <mergeCells count="13">
    <mergeCell ref="A28:C28"/>
    <mergeCell ref="A1:A2"/>
    <mergeCell ref="B1:B2"/>
    <mergeCell ref="C1:C2"/>
    <mergeCell ref="A4:A5"/>
    <mergeCell ref="B4:B5"/>
    <mergeCell ref="C4:C5"/>
    <mergeCell ref="D1:H1"/>
    <mergeCell ref="D4:D5"/>
    <mergeCell ref="H4:H5"/>
    <mergeCell ref="G4:G5"/>
    <mergeCell ref="F4:F5"/>
    <mergeCell ref="E4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2" sqref="D2:H2"/>
    </sheetView>
  </sheetViews>
  <sheetFormatPr defaultRowHeight="15" x14ac:dyDescent="0.25"/>
  <cols>
    <col min="1" max="1" width="5.85546875" style="1" customWidth="1"/>
    <col min="2" max="2" width="6.7109375" style="1" customWidth="1"/>
    <col min="3" max="3" width="37.140625" style="1" customWidth="1"/>
    <col min="4" max="16384" width="9.140625" style="1"/>
  </cols>
  <sheetData>
    <row r="1" spans="1:8" ht="25.5" customHeight="1" x14ac:dyDescent="0.25">
      <c r="A1" s="176" t="s">
        <v>15</v>
      </c>
      <c r="B1" s="178" t="s">
        <v>28</v>
      </c>
      <c r="C1" s="178" t="s">
        <v>284</v>
      </c>
      <c r="D1" s="166" t="s">
        <v>14</v>
      </c>
      <c r="E1" s="166"/>
      <c r="F1" s="166"/>
      <c r="G1" s="166"/>
      <c r="H1" s="173"/>
    </row>
    <row r="2" spans="1:8" ht="15.75" customHeight="1" x14ac:dyDescent="0.25">
      <c r="A2" s="177"/>
      <c r="B2" s="179"/>
      <c r="C2" s="179"/>
      <c r="D2" s="2" t="str">
        <f>'opći podaci'!C2</f>
        <v>2013.</v>
      </c>
      <c r="E2" s="2" t="str">
        <f>'opći podaci'!D2</f>
        <v>2014.</v>
      </c>
      <c r="F2" s="2" t="str">
        <f>'opći podaci'!E2</f>
        <v>2015.</v>
      </c>
      <c r="G2" s="2" t="str">
        <f>'opći podaci'!F2</f>
        <v>2016.</v>
      </c>
      <c r="H2" s="3" t="str">
        <f>'opći podaci'!G2</f>
        <v>2017.</v>
      </c>
    </row>
    <row r="3" spans="1:8" ht="25.5" x14ac:dyDescent="0.25">
      <c r="A3" s="4" t="s">
        <v>159</v>
      </c>
      <c r="B3" s="13">
        <v>851</v>
      </c>
      <c r="C3" s="10" t="s">
        <v>144</v>
      </c>
      <c r="D3" s="69"/>
      <c r="E3" s="69"/>
      <c r="F3" s="69"/>
      <c r="G3" s="69"/>
      <c r="H3" s="100"/>
    </row>
    <row r="4" spans="1:8" ht="25.5" x14ac:dyDescent="0.25">
      <c r="A4" s="4" t="s">
        <v>161</v>
      </c>
      <c r="B4" s="13">
        <v>852</v>
      </c>
      <c r="C4" s="10" t="s">
        <v>145</v>
      </c>
      <c r="D4" s="69"/>
      <c r="E4" s="69"/>
      <c r="F4" s="69"/>
      <c r="G4" s="69"/>
      <c r="H4" s="100"/>
    </row>
    <row r="5" spans="1:8" ht="38.25" x14ac:dyDescent="0.25">
      <c r="A5" s="4" t="s">
        <v>163</v>
      </c>
      <c r="B5" s="13">
        <v>853</v>
      </c>
      <c r="C5" s="10" t="s">
        <v>150</v>
      </c>
      <c r="D5" s="69"/>
      <c r="E5" s="69"/>
      <c r="F5" s="69"/>
      <c r="G5" s="69"/>
      <c r="H5" s="100"/>
    </row>
    <row r="6" spans="1:8" ht="38.25" x14ac:dyDescent="0.25">
      <c r="A6" s="4" t="s">
        <v>165</v>
      </c>
      <c r="B6" s="13">
        <v>854</v>
      </c>
      <c r="C6" s="10" t="s">
        <v>285</v>
      </c>
      <c r="D6" s="69"/>
      <c r="E6" s="69"/>
      <c r="F6" s="69"/>
      <c r="G6" s="69"/>
      <c r="H6" s="100"/>
    </row>
    <row r="7" spans="1:8" ht="25.5" x14ac:dyDescent="0.25">
      <c r="A7" s="4" t="s">
        <v>167</v>
      </c>
      <c r="B7" s="13">
        <v>855</v>
      </c>
      <c r="C7" s="10" t="s">
        <v>146</v>
      </c>
      <c r="D7" s="82">
        <v>2</v>
      </c>
      <c r="E7" s="82"/>
      <c r="F7" s="82"/>
      <c r="G7" s="82">
        <v>1</v>
      </c>
      <c r="H7" s="100"/>
    </row>
    <row r="8" spans="1:8" ht="38.25" x14ac:dyDescent="0.25">
      <c r="A8" s="4" t="s">
        <v>193</v>
      </c>
      <c r="B8" s="13">
        <v>856</v>
      </c>
      <c r="C8" s="10" t="s">
        <v>151</v>
      </c>
      <c r="D8" s="69"/>
      <c r="E8" s="69"/>
      <c r="F8" s="69"/>
      <c r="G8" s="82">
        <v>1</v>
      </c>
      <c r="H8" s="100">
        <v>1</v>
      </c>
    </row>
    <row r="9" spans="1:8" ht="25.5" x14ac:dyDescent="0.25">
      <c r="A9" s="4" t="s">
        <v>170</v>
      </c>
      <c r="B9" s="13">
        <v>857</v>
      </c>
      <c r="C9" s="10" t="s">
        <v>152</v>
      </c>
      <c r="D9" s="69"/>
      <c r="E9" s="69">
        <v>1</v>
      </c>
      <c r="F9" s="82">
        <v>1</v>
      </c>
      <c r="G9" s="69"/>
      <c r="H9" s="100"/>
    </row>
    <row r="10" spans="1:8" ht="38.25" x14ac:dyDescent="0.25">
      <c r="A10" s="4" t="s">
        <v>172</v>
      </c>
      <c r="B10" s="13">
        <v>858</v>
      </c>
      <c r="C10" s="10" t="s">
        <v>153</v>
      </c>
      <c r="D10" s="69"/>
      <c r="E10" s="69"/>
      <c r="F10" s="69"/>
      <c r="G10" s="69"/>
      <c r="H10" s="100"/>
    </row>
    <row r="11" spans="1:8" ht="15.75" x14ac:dyDescent="0.25">
      <c r="A11" s="4" t="s">
        <v>174</v>
      </c>
      <c r="B11" s="13">
        <v>859</v>
      </c>
      <c r="C11" s="10" t="s">
        <v>147</v>
      </c>
      <c r="D11" s="69"/>
      <c r="E11" s="69"/>
      <c r="F11" s="69"/>
      <c r="G11" s="69"/>
      <c r="H11" s="100">
        <v>1</v>
      </c>
    </row>
    <row r="12" spans="1:8" ht="51" x14ac:dyDescent="0.25">
      <c r="A12" s="4" t="s">
        <v>194</v>
      </c>
      <c r="B12" s="13">
        <v>860</v>
      </c>
      <c r="C12" s="10" t="s">
        <v>154</v>
      </c>
      <c r="D12" s="69"/>
      <c r="E12" s="82"/>
      <c r="F12" s="69"/>
      <c r="G12" s="82"/>
      <c r="H12" s="100"/>
    </row>
    <row r="13" spans="1:8" ht="38.25" x14ac:dyDescent="0.25">
      <c r="A13" s="4" t="s">
        <v>195</v>
      </c>
      <c r="B13" s="13">
        <v>870</v>
      </c>
      <c r="C13" s="10" t="s">
        <v>155</v>
      </c>
      <c r="D13" s="82"/>
      <c r="E13" s="82">
        <v>1</v>
      </c>
      <c r="F13" s="82"/>
      <c r="G13" s="82"/>
      <c r="H13" s="83"/>
    </row>
    <row r="14" spans="1:8" x14ac:dyDescent="0.25">
      <c r="A14" s="4" t="s">
        <v>196</v>
      </c>
      <c r="B14" s="13">
        <v>880</v>
      </c>
      <c r="C14" s="10" t="s">
        <v>148</v>
      </c>
      <c r="D14" s="82"/>
      <c r="E14" s="82"/>
      <c r="F14" s="82"/>
      <c r="G14" s="82"/>
      <c r="H14" s="83"/>
    </row>
    <row r="15" spans="1:8" ht="15.75" x14ac:dyDescent="0.25">
      <c r="A15" s="4" t="s">
        <v>197</v>
      </c>
      <c r="B15" s="13">
        <v>891</v>
      </c>
      <c r="C15" s="10" t="s">
        <v>149</v>
      </c>
      <c r="D15" s="69"/>
      <c r="E15" s="82"/>
      <c r="F15" s="82"/>
      <c r="G15" s="82"/>
      <c r="H15" s="83"/>
    </row>
    <row r="16" spans="1:8" ht="16.5" thickBot="1" x14ac:dyDescent="0.3">
      <c r="A16" s="174" t="s">
        <v>27</v>
      </c>
      <c r="B16" s="175"/>
      <c r="C16" s="175"/>
      <c r="D16" s="98">
        <v>2</v>
      </c>
      <c r="E16" s="98">
        <v>2</v>
      </c>
      <c r="F16" s="98">
        <v>1</v>
      </c>
      <c r="G16" s="98">
        <v>2</v>
      </c>
      <c r="H16" s="99">
        <v>2</v>
      </c>
    </row>
    <row r="17" spans="3:8" x14ac:dyDescent="0.25">
      <c r="D17" s="1">
        <f>D3+D4+D5+D6+D7+D8+D9+D10+D11+D12+D13+D14+D15</f>
        <v>2</v>
      </c>
      <c r="E17" s="1">
        <f>E3+E4+E5+E6+E7+E8+E9+E10+E11+E12+E13+E14+E15</f>
        <v>2</v>
      </c>
      <c r="F17" s="1">
        <f>F3+F4+F5+F6+F7+F8+F9+F10+F11+F12+F13+F14+F15</f>
        <v>1</v>
      </c>
      <c r="G17" s="1">
        <f>G3+G4+G5+G6+G7+G8+G9+G10+G11+G12+G13+G14+G15</f>
        <v>2</v>
      </c>
      <c r="H17" s="1">
        <f>H3+H4+H5+H6+H7+H8+H9+H10+H11+H12+H13+H14+H15</f>
        <v>2</v>
      </c>
    </row>
    <row r="19" spans="3:8" x14ac:dyDescent="0.25">
      <c r="D19" s="1" t="str">
        <f>D2</f>
        <v>2013.</v>
      </c>
      <c r="E19" s="1" t="str">
        <f>E2</f>
        <v>2014.</v>
      </c>
      <c r="F19" s="1" t="str">
        <f>F2</f>
        <v>2015.</v>
      </c>
      <c r="G19" s="1" t="str">
        <f>G2</f>
        <v>2016.</v>
      </c>
      <c r="H19" s="1" t="str">
        <f>H2</f>
        <v>2017.</v>
      </c>
    </row>
    <row r="20" spans="3:8" x14ac:dyDescent="0.25">
      <c r="C20" s="1" t="str">
        <f t="shared" ref="C20:H32" si="0">C3</f>
        <v>Pomanjkanje posebnog uvjeta radnika u pogledu dobi života</v>
      </c>
      <c r="D20" s="1">
        <f t="shared" si="0"/>
        <v>0</v>
      </c>
      <c r="E20" s="1">
        <f t="shared" si="0"/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</row>
    <row r="21" spans="3:8" x14ac:dyDescent="0.25">
      <c r="C21" s="1" t="str">
        <f t="shared" si="0"/>
        <v>Pomanjkanje posebnog uvjeta radnika u pogledu stručne sposobnosti</v>
      </c>
      <c r="D21" s="1">
        <f t="shared" si="0"/>
        <v>0</v>
      </c>
      <c r="E21" s="1">
        <v>0</v>
      </c>
      <c r="F21" s="1">
        <f t="shared" si="0"/>
        <v>0</v>
      </c>
      <c r="G21" s="1">
        <f t="shared" si="0"/>
        <v>0</v>
      </c>
      <c r="H21" s="1">
        <f t="shared" si="0"/>
        <v>0</v>
      </c>
    </row>
    <row r="22" spans="3:8" x14ac:dyDescent="0.25">
      <c r="C22" s="1" t="str">
        <f t="shared" si="0"/>
        <v>Pomanjkanje posebnog uvjeta radnika u pogledu zdravstvenog, tjelesnog ili psihičkog stanja</v>
      </c>
      <c r="D22" s="1">
        <f t="shared" si="0"/>
        <v>0</v>
      </c>
      <c r="E22" s="1"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</row>
    <row r="23" spans="3:8" x14ac:dyDescent="0.25">
      <c r="C23" s="1" t="str">
        <f t="shared" si="0"/>
        <v>Pomanjkanje posebnog uvjeta radnika u pogledu psihofiziološke i psihičke sposobnosti</v>
      </c>
      <c r="D23" s="1">
        <v>0</v>
      </c>
      <c r="E23" s="1">
        <v>0</v>
      </c>
      <c r="F23" s="1">
        <f t="shared" si="0"/>
        <v>0</v>
      </c>
      <c r="G23" s="1">
        <f t="shared" si="0"/>
        <v>0</v>
      </c>
      <c r="H23" s="1">
        <f t="shared" si="0"/>
        <v>0</v>
      </c>
    </row>
    <row r="24" spans="3:8" x14ac:dyDescent="0.25">
      <c r="C24" s="1" t="str">
        <f t="shared" si="0"/>
        <v>Izvođenje radne operacije na način protivan pravilima zaštite na radu</v>
      </c>
      <c r="D24" s="1">
        <f t="shared" si="0"/>
        <v>2</v>
      </c>
      <c r="E24" s="1">
        <f t="shared" si="0"/>
        <v>0</v>
      </c>
      <c r="F24" s="1">
        <v>0</v>
      </c>
      <c r="G24" s="1">
        <f t="shared" si="0"/>
        <v>1</v>
      </c>
      <c r="H24" s="1">
        <f t="shared" si="0"/>
        <v>0</v>
      </c>
    </row>
    <row r="25" spans="3:8" x14ac:dyDescent="0.25">
      <c r="C25" s="1" t="str">
        <f t="shared" si="0"/>
        <v>Izvođenje radne operacije bez upotrebe odgovarajućeg osobnog zaštitnog sredstva ili s neispravnim osobnim zaštitnim sredstvom</v>
      </c>
      <c r="D25" s="1">
        <v>0</v>
      </c>
      <c r="E25" s="1">
        <f t="shared" si="0"/>
        <v>0</v>
      </c>
      <c r="F25" s="1">
        <f t="shared" si="0"/>
        <v>0</v>
      </c>
      <c r="G25" s="1">
        <f t="shared" si="0"/>
        <v>1</v>
      </c>
      <c r="H25" s="1">
        <f t="shared" si="0"/>
        <v>1</v>
      </c>
    </row>
    <row r="26" spans="3:8" x14ac:dyDescent="0.25">
      <c r="C26" s="1" t="str">
        <f t="shared" si="0"/>
        <v>Zamor radnika zbog teškog ili prekovremenog rada, nedovoljnog odmora i sl.</v>
      </c>
      <c r="D26" s="1">
        <f t="shared" si="0"/>
        <v>0</v>
      </c>
      <c r="E26" s="1">
        <f t="shared" si="0"/>
        <v>1</v>
      </c>
      <c r="F26" s="1">
        <f t="shared" si="0"/>
        <v>1</v>
      </c>
      <c r="G26" s="1">
        <f t="shared" si="0"/>
        <v>0</v>
      </c>
      <c r="H26" s="1">
        <f t="shared" si="0"/>
        <v>0</v>
      </c>
    </row>
    <row r="27" spans="3:8" x14ac:dyDescent="0.25">
      <c r="C27" s="1" t="str">
        <f t="shared" si="0"/>
        <v>Rad radnika bez razrađene tehnologije rada i posebnih uputa kod izvođenja složenih poslova i radnih zadataka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</row>
    <row r="28" spans="3:8" x14ac:dyDescent="0.25">
      <c r="C28" s="1" t="str">
        <f t="shared" si="0"/>
        <v>Loša organizacija rada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1</v>
      </c>
    </row>
    <row r="29" spans="3:8" x14ac:dyDescent="0.25">
      <c r="C29" s="1" t="str">
        <f t="shared" si="0"/>
        <v>Akutne i kronične bolesti (posljedica poremećaja funkcije organa, uzimanje alkohola, fizički nedostaci, grčevi, vrtoglavice i dr.)</v>
      </c>
      <c r="D29" s="1">
        <f t="shared" si="0"/>
        <v>0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0</v>
      </c>
    </row>
    <row r="30" spans="3:8" x14ac:dyDescent="0.25">
      <c r="C30" s="1" t="str">
        <f t="shared" si="0"/>
        <v>Ostala neprimijenjena posebna pravila zaštite na radu koja nisu navedena pod oznakama 851 do 860</v>
      </c>
      <c r="D30" s="1">
        <f t="shared" si="0"/>
        <v>0</v>
      </c>
      <c r="E30" s="1">
        <f t="shared" si="0"/>
        <v>1</v>
      </c>
      <c r="F30" s="1">
        <f t="shared" si="0"/>
        <v>0</v>
      </c>
      <c r="G30" s="1">
        <f t="shared" si="0"/>
        <v>0</v>
      </c>
      <c r="H30" s="1">
        <f t="shared" si="0"/>
        <v>0</v>
      </c>
    </row>
    <row r="31" spans="3:8" x14ac:dyDescent="0.25">
      <c r="C31" s="1" t="str">
        <f t="shared" si="0"/>
        <v>Protupravno djelovanje treće osobe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</row>
    <row r="32" spans="3:8" x14ac:dyDescent="0.25">
      <c r="C32" s="1" t="str">
        <f t="shared" si="0"/>
        <v>Viša sila</v>
      </c>
      <c r="D32" s="1">
        <f t="shared" si="0"/>
        <v>0</v>
      </c>
      <c r="E32" s="1">
        <f t="shared" si="0"/>
        <v>0</v>
      </c>
      <c r="F32" s="1">
        <f t="shared" si="0"/>
        <v>0</v>
      </c>
      <c r="G32" s="1">
        <f t="shared" si="0"/>
        <v>0</v>
      </c>
      <c r="H32" s="1">
        <f t="shared" si="0"/>
        <v>0</v>
      </c>
    </row>
    <row r="33" spans="4:8" x14ac:dyDescent="0.25">
      <c r="D33" s="1">
        <f>SUM(D20:D32)</f>
        <v>2</v>
      </c>
      <c r="E33" s="1">
        <f>SUM(E20:E32)</f>
        <v>2</v>
      </c>
      <c r="F33" s="1">
        <f>SUM(F20:F32)</f>
        <v>1</v>
      </c>
      <c r="G33" s="1">
        <f>SUM(G20:G32)</f>
        <v>2</v>
      </c>
      <c r="H33" s="1">
        <f>SUM(H20:H32)</f>
        <v>2</v>
      </c>
    </row>
  </sheetData>
  <mergeCells count="5">
    <mergeCell ref="A16:C16"/>
    <mergeCell ref="A1:A2"/>
    <mergeCell ref="B1:B2"/>
    <mergeCell ref="D1:H1"/>
    <mergeCell ref="C1:C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N30" sqref="N30"/>
    </sheetView>
  </sheetViews>
  <sheetFormatPr defaultRowHeight="15" x14ac:dyDescent="0.25"/>
  <sheetData>
    <row r="1" spans="1:12" x14ac:dyDescent="0.25">
      <c r="A1" s="26" t="s">
        <v>156</v>
      </c>
      <c r="B1" s="27">
        <v>101</v>
      </c>
      <c r="C1" s="27">
        <v>102</v>
      </c>
      <c r="D1" s="27">
        <v>103</v>
      </c>
      <c r="E1" s="27">
        <v>104</v>
      </c>
      <c r="F1" s="27">
        <v>105</v>
      </c>
      <c r="G1" s="27">
        <v>106</v>
      </c>
      <c r="H1" s="27">
        <v>107</v>
      </c>
      <c r="I1" s="27">
        <v>108</v>
      </c>
      <c r="J1" s="27">
        <v>109</v>
      </c>
      <c r="K1" s="27">
        <v>110</v>
      </c>
      <c r="L1" s="28">
        <v>111</v>
      </c>
    </row>
    <row r="2" spans="1:12" ht="25.5" x14ac:dyDescent="0.25">
      <c r="A2" s="29" t="s">
        <v>157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x14ac:dyDescent="0.25">
      <c r="A3" s="30" t="s">
        <v>156</v>
      </c>
      <c r="B3" s="13">
        <v>112</v>
      </c>
      <c r="C3" s="13">
        <v>113</v>
      </c>
      <c r="D3" s="13">
        <v>114</v>
      </c>
      <c r="E3" s="13">
        <v>115</v>
      </c>
      <c r="F3" s="13">
        <v>116</v>
      </c>
      <c r="G3" s="13">
        <v>117</v>
      </c>
      <c r="H3" s="13">
        <v>118</v>
      </c>
      <c r="I3" s="13">
        <v>150</v>
      </c>
      <c r="J3" s="13">
        <v>201</v>
      </c>
      <c r="K3" s="13">
        <v>202</v>
      </c>
      <c r="L3" s="14">
        <v>203</v>
      </c>
    </row>
    <row r="4" spans="1:12" ht="25.5" x14ac:dyDescent="0.25">
      <c r="A4" s="29" t="s">
        <v>157</v>
      </c>
      <c r="B4" s="103"/>
      <c r="C4" s="103"/>
      <c r="D4" s="103"/>
      <c r="E4" s="103"/>
      <c r="F4" s="103"/>
      <c r="G4" s="101">
        <v>1</v>
      </c>
      <c r="H4" s="103"/>
      <c r="I4" s="103"/>
      <c r="J4" s="103"/>
      <c r="K4" s="101">
        <v>1</v>
      </c>
      <c r="L4" s="104"/>
    </row>
    <row r="5" spans="1:12" x14ac:dyDescent="0.25">
      <c r="A5" s="30" t="s">
        <v>156</v>
      </c>
      <c r="B5" s="13">
        <v>204</v>
      </c>
      <c r="C5" s="13">
        <v>205</v>
      </c>
      <c r="D5" s="13">
        <v>206</v>
      </c>
      <c r="E5" s="13">
        <v>207</v>
      </c>
      <c r="F5" s="13">
        <v>208</v>
      </c>
      <c r="G5" s="13">
        <v>250</v>
      </c>
      <c r="H5" s="13">
        <v>301</v>
      </c>
      <c r="I5" s="13">
        <v>302</v>
      </c>
      <c r="J5" s="13">
        <v>303</v>
      </c>
      <c r="K5" s="13">
        <v>304</v>
      </c>
      <c r="L5" s="14">
        <v>305</v>
      </c>
    </row>
    <row r="6" spans="1:12" ht="25.5" x14ac:dyDescent="0.25">
      <c r="A6" s="29" t="s">
        <v>157</v>
      </c>
      <c r="B6" s="103"/>
      <c r="C6" s="103"/>
      <c r="D6" s="103"/>
      <c r="E6" s="103"/>
      <c r="F6" s="105"/>
      <c r="G6" s="103"/>
      <c r="H6" s="103"/>
      <c r="I6" s="103"/>
      <c r="J6" s="103"/>
      <c r="K6" s="103"/>
      <c r="L6" s="104"/>
    </row>
    <row r="7" spans="1:12" x14ac:dyDescent="0.25">
      <c r="A7" s="30" t="s">
        <v>156</v>
      </c>
      <c r="B7" s="13">
        <v>306</v>
      </c>
      <c r="C7" s="13">
        <v>307</v>
      </c>
      <c r="D7" s="13">
        <v>308</v>
      </c>
      <c r="E7" s="13">
        <v>309</v>
      </c>
      <c r="F7" s="13">
        <v>350</v>
      </c>
      <c r="G7" s="13">
        <v>401</v>
      </c>
      <c r="H7" s="13">
        <v>402</v>
      </c>
      <c r="I7" s="13">
        <v>403</v>
      </c>
      <c r="J7" s="13">
        <v>404</v>
      </c>
      <c r="K7" s="13">
        <v>405</v>
      </c>
      <c r="L7" s="14">
        <v>406</v>
      </c>
    </row>
    <row r="8" spans="1:12" ht="25.5" x14ac:dyDescent="0.25">
      <c r="A8" s="29" t="s">
        <v>157</v>
      </c>
      <c r="B8" s="103"/>
      <c r="C8" s="105"/>
      <c r="D8" s="103"/>
      <c r="E8" s="105"/>
      <c r="F8" s="105"/>
      <c r="G8" s="103"/>
      <c r="H8" s="103"/>
      <c r="I8" s="103"/>
      <c r="J8" s="103"/>
      <c r="K8" s="103"/>
      <c r="L8" s="104"/>
    </row>
    <row r="9" spans="1:12" x14ac:dyDescent="0.25">
      <c r="A9" s="30" t="s">
        <v>156</v>
      </c>
      <c r="B9" s="13">
        <v>407</v>
      </c>
      <c r="C9" s="13">
        <v>408</v>
      </c>
      <c r="D9" s="13">
        <v>409</v>
      </c>
      <c r="E9" s="13">
        <v>450</v>
      </c>
      <c r="F9" s="13">
        <v>501</v>
      </c>
      <c r="G9" s="13">
        <v>502</v>
      </c>
      <c r="H9" s="13">
        <v>503</v>
      </c>
      <c r="I9" s="13">
        <v>504</v>
      </c>
      <c r="J9" s="13">
        <v>505</v>
      </c>
      <c r="K9" s="13">
        <v>506</v>
      </c>
      <c r="L9" s="14">
        <v>507</v>
      </c>
    </row>
    <row r="10" spans="1:12" ht="25.5" x14ac:dyDescent="0.25">
      <c r="A10" s="29" t="s">
        <v>157</v>
      </c>
      <c r="B10" s="103"/>
      <c r="C10" s="103"/>
      <c r="D10" s="103"/>
      <c r="E10" s="103"/>
      <c r="F10" s="103"/>
      <c r="G10" s="101">
        <v>1</v>
      </c>
      <c r="H10" s="103"/>
      <c r="I10" s="101">
        <v>1</v>
      </c>
      <c r="J10" s="103"/>
      <c r="K10" s="103"/>
      <c r="L10" s="104"/>
    </row>
    <row r="11" spans="1:12" ht="15.75" customHeight="1" x14ac:dyDescent="0.25">
      <c r="A11" s="30" t="s">
        <v>156</v>
      </c>
      <c r="B11" s="13">
        <v>508</v>
      </c>
      <c r="C11" s="13">
        <v>550</v>
      </c>
      <c r="D11" s="13">
        <v>601</v>
      </c>
      <c r="E11" s="13">
        <v>602</v>
      </c>
      <c r="F11" s="13">
        <v>603</v>
      </c>
      <c r="G11" s="13">
        <v>604</v>
      </c>
      <c r="H11" s="13">
        <v>650</v>
      </c>
      <c r="I11" s="13">
        <v>700</v>
      </c>
      <c r="J11" s="8"/>
      <c r="K11" s="8"/>
      <c r="L11" s="11"/>
    </row>
    <row r="12" spans="1:12" ht="26.25" thickBot="1" x14ac:dyDescent="0.3">
      <c r="A12" s="31" t="s">
        <v>157</v>
      </c>
      <c r="B12" s="106"/>
      <c r="C12" s="107"/>
      <c r="D12" s="106"/>
      <c r="E12" s="106"/>
      <c r="F12" s="107"/>
      <c r="G12" s="106"/>
      <c r="H12" s="106"/>
      <c r="I12" s="102">
        <v>1</v>
      </c>
      <c r="J12" s="106"/>
      <c r="K12" s="106"/>
      <c r="L12" s="10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2" sqref="C2:G2"/>
    </sheetView>
  </sheetViews>
  <sheetFormatPr defaultRowHeight="15" x14ac:dyDescent="0.25"/>
  <cols>
    <col min="2" max="2" width="26.7109375" customWidth="1"/>
  </cols>
  <sheetData>
    <row r="1" spans="1:8" x14ac:dyDescent="0.25">
      <c r="A1" s="168" t="s">
        <v>15</v>
      </c>
      <c r="B1" s="166" t="s">
        <v>158</v>
      </c>
      <c r="C1" s="166" t="s">
        <v>14</v>
      </c>
      <c r="D1" s="166"/>
      <c r="E1" s="166"/>
      <c r="F1" s="166"/>
      <c r="G1" s="173"/>
    </row>
    <row r="2" spans="1:8" ht="28.5" customHeight="1" x14ac:dyDescent="0.25">
      <c r="A2" s="169"/>
      <c r="B2" s="167"/>
      <c r="C2" s="2" t="str">
        <f>'opći podaci'!C2</f>
        <v>2013.</v>
      </c>
      <c r="D2" s="2" t="str">
        <f>'opći podaci'!D2</f>
        <v>2014.</v>
      </c>
      <c r="E2" s="2" t="str">
        <f>'opći podaci'!E2</f>
        <v>2015.</v>
      </c>
      <c r="F2" s="2" t="str">
        <f>'opći podaci'!F2</f>
        <v>2016.</v>
      </c>
      <c r="G2" s="3" t="str">
        <f>'opći podaci'!G2</f>
        <v>2017.</v>
      </c>
    </row>
    <row r="3" spans="1:8" x14ac:dyDescent="0.25">
      <c r="A3" s="4" t="s">
        <v>159</v>
      </c>
      <c r="B3" s="10" t="s">
        <v>160</v>
      </c>
      <c r="C3" s="71">
        <v>1</v>
      </c>
      <c r="D3" s="5">
        <v>1</v>
      </c>
      <c r="E3" s="5">
        <v>2</v>
      </c>
      <c r="F3" s="5">
        <v>1</v>
      </c>
      <c r="G3" s="9"/>
    </row>
    <row r="4" spans="1:8" x14ac:dyDescent="0.25">
      <c r="A4" s="4" t="s">
        <v>161</v>
      </c>
      <c r="B4" s="10" t="s">
        <v>162</v>
      </c>
      <c r="C4" s="71"/>
      <c r="D4" s="5">
        <v>1</v>
      </c>
      <c r="E4" s="5"/>
      <c r="F4" s="5">
        <v>1</v>
      </c>
      <c r="G4" s="9">
        <v>2</v>
      </c>
    </row>
    <row r="5" spans="1:8" x14ac:dyDescent="0.25">
      <c r="A5" s="4" t="s">
        <v>163</v>
      </c>
      <c r="B5" s="10" t="s">
        <v>164</v>
      </c>
      <c r="C5" s="71">
        <v>1</v>
      </c>
      <c r="D5" s="5">
        <v>1</v>
      </c>
      <c r="E5" s="5">
        <v>2</v>
      </c>
      <c r="F5" s="5"/>
      <c r="G5" s="9"/>
    </row>
    <row r="6" spans="1:8" x14ac:dyDescent="0.25">
      <c r="A6" s="4" t="s">
        <v>165</v>
      </c>
      <c r="B6" s="10" t="s">
        <v>166</v>
      </c>
      <c r="C6" s="71"/>
      <c r="D6" s="5"/>
      <c r="E6" s="5">
        <v>1</v>
      </c>
      <c r="F6" s="5">
        <v>2</v>
      </c>
      <c r="G6" s="9">
        <v>1</v>
      </c>
    </row>
    <row r="7" spans="1:8" ht="25.5" x14ac:dyDescent="0.25">
      <c r="A7" s="4" t="s">
        <v>167</v>
      </c>
      <c r="B7" s="10" t="s">
        <v>168</v>
      </c>
      <c r="C7" s="71"/>
      <c r="D7" s="5"/>
      <c r="E7" s="5"/>
      <c r="F7" s="5"/>
      <c r="G7" s="9"/>
    </row>
    <row r="8" spans="1:8" ht="15.75" x14ac:dyDescent="0.25">
      <c r="A8" s="4" t="s">
        <v>193</v>
      </c>
      <c r="B8" s="10" t="s">
        <v>169</v>
      </c>
      <c r="C8" s="71">
        <v>1</v>
      </c>
      <c r="D8" s="8"/>
      <c r="E8" s="5">
        <v>1</v>
      </c>
      <c r="F8" s="5">
        <v>1</v>
      </c>
      <c r="G8" s="83">
        <v>1</v>
      </c>
    </row>
    <row r="9" spans="1:8" ht="25.5" x14ac:dyDescent="0.25">
      <c r="A9" s="4" t="s">
        <v>170</v>
      </c>
      <c r="B9" s="10" t="s">
        <v>171</v>
      </c>
      <c r="C9" s="71">
        <v>1</v>
      </c>
      <c r="D9" s="71">
        <v>1</v>
      </c>
      <c r="E9" s="71">
        <v>1</v>
      </c>
      <c r="F9" s="8"/>
      <c r="G9" s="11"/>
    </row>
    <row r="10" spans="1:8" ht="25.5" x14ac:dyDescent="0.25">
      <c r="A10" s="4" t="s">
        <v>172</v>
      </c>
      <c r="B10" s="10" t="s">
        <v>173</v>
      </c>
      <c r="C10" s="69"/>
      <c r="D10" s="5"/>
      <c r="E10" s="5"/>
      <c r="F10" s="5"/>
      <c r="G10" s="11"/>
    </row>
    <row r="11" spans="1:8" ht="25.5" x14ac:dyDescent="0.25">
      <c r="A11" s="4" t="s">
        <v>174</v>
      </c>
      <c r="B11" s="10" t="s">
        <v>175</v>
      </c>
      <c r="C11" s="71">
        <v>2</v>
      </c>
      <c r="D11" s="5">
        <v>1</v>
      </c>
      <c r="E11" s="5"/>
      <c r="F11" s="5">
        <v>1</v>
      </c>
      <c r="G11" s="9">
        <v>1</v>
      </c>
    </row>
    <row r="12" spans="1:8" ht="16.5" thickBot="1" x14ac:dyDescent="0.3">
      <c r="A12" s="174" t="s">
        <v>27</v>
      </c>
      <c r="B12" s="175"/>
      <c r="C12" s="98">
        <f>'opći podaci'!C6</f>
        <v>6</v>
      </c>
      <c r="D12" s="98">
        <f>'opći podaci'!D6</f>
        <v>5</v>
      </c>
      <c r="E12" s="98">
        <f>'opći podaci'!E6</f>
        <v>7</v>
      </c>
      <c r="F12" s="98">
        <f>'opći podaci'!F6</f>
        <v>6</v>
      </c>
      <c r="G12" s="99">
        <f>'opći podaci'!G6</f>
        <v>5</v>
      </c>
    </row>
    <row r="13" spans="1:8" x14ac:dyDescent="0.25">
      <c r="C13">
        <f>C3+C4+C5+C6+C7+C8+C9+C10+C11</f>
        <v>6</v>
      </c>
      <c r="D13">
        <f>D3+D4+D5+D6+D7+D8+D9+D10+D11</f>
        <v>5</v>
      </c>
      <c r="E13">
        <f>E3+E4+E5+E6+E7+E8+E9+E10+E11</f>
        <v>7</v>
      </c>
      <c r="F13">
        <f>F3+F4+F5+F6+F7+F8+F9+F10+F11</f>
        <v>6</v>
      </c>
      <c r="G13">
        <f>G3+G4+G5+G6+G7+G8+G9+G10+G11</f>
        <v>5</v>
      </c>
    </row>
    <row r="14" spans="1:8" x14ac:dyDescent="0.25">
      <c r="H14" t="s">
        <v>282</v>
      </c>
    </row>
    <row r="16" spans="1:8" x14ac:dyDescent="0.25">
      <c r="C16" t="str">
        <f t="shared" ref="B16:G25" si="0">C2</f>
        <v>2013.</v>
      </c>
      <c r="D16" t="str">
        <f t="shared" si="0"/>
        <v>2014.</v>
      </c>
      <c r="E16" t="str">
        <f t="shared" si="0"/>
        <v>2015.</v>
      </c>
      <c r="F16" t="str">
        <f t="shared" si="0"/>
        <v>2016.</v>
      </c>
      <c r="G16" t="str">
        <f t="shared" si="0"/>
        <v>2017.</v>
      </c>
    </row>
    <row r="17" spans="2:7" x14ac:dyDescent="0.25">
      <c r="B17" t="str">
        <f t="shared" si="0"/>
        <v>Pad radnika</v>
      </c>
      <c r="C17">
        <f t="shared" si="0"/>
        <v>1</v>
      </c>
      <c r="D17">
        <f t="shared" si="0"/>
        <v>1</v>
      </c>
      <c r="E17">
        <f t="shared" si="0"/>
        <v>2</v>
      </c>
      <c r="F17">
        <f t="shared" si="0"/>
        <v>1</v>
      </c>
      <c r="G17">
        <f t="shared" si="0"/>
        <v>0</v>
      </c>
    </row>
    <row r="18" spans="2:7" x14ac:dyDescent="0.25">
      <c r="B18" t="str">
        <f t="shared" si="0"/>
        <v>Pad predmeta na radnika</v>
      </c>
      <c r="C18">
        <f t="shared" si="0"/>
        <v>0</v>
      </c>
      <c r="D18">
        <f t="shared" si="0"/>
        <v>1</v>
      </c>
      <c r="E18">
        <f t="shared" si="0"/>
        <v>0</v>
      </c>
      <c r="F18">
        <f t="shared" si="0"/>
        <v>1</v>
      </c>
      <c r="G18">
        <f t="shared" si="0"/>
        <v>2</v>
      </c>
    </row>
    <row r="19" spans="2:7" x14ac:dyDescent="0.25">
      <c r="B19" t="str">
        <f t="shared" si="0"/>
        <v>Sudar radnika s predmetima</v>
      </c>
      <c r="C19">
        <f t="shared" si="0"/>
        <v>1</v>
      </c>
      <c r="D19">
        <f t="shared" si="0"/>
        <v>1</v>
      </c>
      <c r="E19">
        <f t="shared" si="0"/>
        <v>2</v>
      </c>
      <c r="F19">
        <f t="shared" si="0"/>
        <v>0</v>
      </c>
      <c r="G19">
        <f t="shared" si="0"/>
        <v>0</v>
      </c>
    </row>
    <row r="20" spans="2:7" x14ac:dyDescent="0.25">
      <c r="B20" t="str">
        <f t="shared" si="0"/>
        <v>Uklještenje tijela radnika</v>
      </c>
      <c r="C20">
        <f t="shared" si="0"/>
        <v>0</v>
      </c>
      <c r="D20">
        <f t="shared" si="0"/>
        <v>0</v>
      </c>
      <c r="E20">
        <f t="shared" si="0"/>
        <v>1</v>
      </c>
      <c r="F20">
        <f t="shared" si="0"/>
        <v>2</v>
      </c>
      <c r="G20">
        <f t="shared" si="0"/>
        <v>1</v>
      </c>
    </row>
    <row r="21" spans="2:7" x14ac:dyDescent="0.25">
      <c r="B21" t="str">
        <f t="shared" si="0"/>
        <v>Prekomjerna tjelesna naprezanja ili pogrešni pokreti radnika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</row>
    <row r="22" spans="2:7" x14ac:dyDescent="0.25">
      <c r="B22" t="str">
        <f t="shared" si="0"/>
        <v>Izloženost radnika</v>
      </c>
      <c r="C22">
        <f t="shared" si="0"/>
        <v>1</v>
      </c>
      <c r="D22">
        <f t="shared" si="0"/>
        <v>0</v>
      </c>
      <c r="E22">
        <f t="shared" si="0"/>
        <v>1</v>
      </c>
      <c r="F22">
        <f t="shared" si="0"/>
        <v>1</v>
      </c>
      <c r="G22">
        <f t="shared" si="0"/>
        <v>1</v>
      </c>
    </row>
    <row r="23" spans="2:7" x14ac:dyDescent="0.25">
      <c r="B23" t="str">
        <f t="shared" si="0"/>
        <v>Dodir radnika s predmetom pod naponom električne struje</v>
      </c>
      <c r="C23">
        <f t="shared" si="0"/>
        <v>1</v>
      </c>
      <c r="D23">
        <f t="shared" si="0"/>
        <v>1</v>
      </c>
      <c r="E23">
        <f t="shared" si="0"/>
        <v>1</v>
      </c>
      <c r="F23">
        <f t="shared" si="0"/>
        <v>0</v>
      </c>
      <c r="G23">
        <f t="shared" si="0"/>
        <v>0</v>
      </c>
    </row>
    <row r="24" spans="2:7" x14ac:dyDescent="0.25">
      <c r="B24" t="str">
        <f t="shared" si="0"/>
        <v>Utjecaj štetnih materija ili radijacija na radnika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</row>
    <row r="25" spans="2:7" x14ac:dyDescent="0.25">
      <c r="B25" t="str">
        <f t="shared" si="0"/>
        <v>Ostali načini nastanka povreda radnika na radu</v>
      </c>
      <c r="C25">
        <f t="shared" si="0"/>
        <v>2</v>
      </c>
      <c r="D25">
        <f t="shared" si="0"/>
        <v>1</v>
      </c>
      <c r="E25">
        <f t="shared" si="0"/>
        <v>0</v>
      </c>
      <c r="F25">
        <f t="shared" si="0"/>
        <v>1</v>
      </c>
      <c r="G25">
        <f t="shared" si="0"/>
        <v>1</v>
      </c>
    </row>
    <row r="27" spans="2:7" x14ac:dyDescent="0.25">
      <c r="C27" t="str">
        <f t="shared" ref="C27:C36" si="1">G16</f>
        <v>2017.</v>
      </c>
    </row>
    <row r="28" spans="2:7" x14ac:dyDescent="0.25">
      <c r="B28" t="str">
        <f t="shared" ref="B28:B36" si="2">B17</f>
        <v>Pad radnika</v>
      </c>
      <c r="C28">
        <f t="shared" si="1"/>
        <v>0</v>
      </c>
    </row>
    <row r="29" spans="2:7" x14ac:dyDescent="0.25">
      <c r="B29" t="str">
        <f t="shared" si="2"/>
        <v>Pad predmeta na radnika</v>
      </c>
      <c r="C29">
        <f t="shared" si="1"/>
        <v>2</v>
      </c>
    </row>
    <row r="30" spans="2:7" x14ac:dyDescent="0.25">
      <c r="B30" t="str">
        <f t="shared" si="2"/>
        <v>Sudar radnika s predmetima</v>
      </c>
      <c r="C30">
        <f t="shared" si="1"/>
        <v>0</v>
      </c>
    </row>
    <row r="31" spans="2:7" x14ac:dyDescent="0.25">
      <c r="B31" t="str">
        <f t="shared" si="2"/>
        <v>Uklještenje tijela radnika</v>
      </c>
      <c r="C31">
        <f t="shared" si="1"/>
        <v>1</v>
      </c>
      <c r="G31" t="s">
        <v>282</v>
      </c>
    </row>
    <row r="32" spans="2:7" x14ac:dyDescent="0.25">
      <c r="B32" t="str">
        <f t="shared" si="2"/>
        <v>Prekomjerna tjelesna naprezanja ili pogrešni pokreti radnika</v>
      </c>
      <c r="C32">
        <f t="shared" si="1"/>
        <v>0</v>
      </c>
    </row>
    <row r="33" spans="2:3" x14ac:dyDescent="0.25">
      <c r="B33" t="str">
        <f t="shared" si="2"/>
        <v>Izloženost radnika</v>
      </c>
      <c r="C33">
        <f t="shared" si="1"/>
        <v>1</v>
      </c>
    </row>
    <row r="34" spans="2:3" x14ac:dyDescent="0.25">
      <c r="B34" t="str">
        <f t="shared" si="2"/>
        <v>Dodir radnika s predmetom pod naponom električne struje</v>
      </c>
      <c r="C34">
        <f t="shared" si="1"/>
        <v>0</v>
      </c>
    </row>
    <row r="35" spans="2:3" x14ac:dyDescent="0.25">
      <c r="B35" t="str">
        <f t="shared" si="2"/>
        <v>Utjecaj štetnih materija ili radijacija na radnika</v>
      </c>
      <c r="C35">
        <f t="shared" si="1"/>
        <v>0</v>
      </c>
    </row>
    <row r="36" spans="2:3" x14ac:dyDescent="0.25">
      <c r="B36" t="str">
        <f t="shared" si="2"/>
        <v>Ostali načini nastanka povreda radnika na radu</v>
      </c>
      <c r="C36">
        <f t="shared" si="1"/>
        <v>1</v>
      </c>
    </row>
  </sheetData>
  <mergeCells count="4">
    <mergeCell ref="C1:G1"/>
    <mergeCell ref="A12:B12"/>
    <mergeCell ref="B1:B2"/>
    <mergeCell ref="A1:A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9" sqref="C29"/>
    </sheetView>
  </sheetViews>
  <sheetFormatPr defaultRowHeight="15" x14ac:dyDescent="0.25"/>
  <cols>
    <col min="1" max="1" width="6.42578125" customWidth="1"/>
    <col min="2" max="2" width="20" customWidth="1"/>
    <col min="3" max="3" width="18.7109375" customWidth="1"/>
    <col min="4" max="4" width="18" customWidth="1"/>
  </cols>
  <sheetData>
    <row r="1" spans="1:4" ht="18" customHeight="1" x14ac:dyDescent="0.25">
      <c r="A1" s="168" t="s">
        <v>15</v>
      </c>
      <c r="B1" s="166" t="s">
        <v>176</v>
      </c>
      <c r="C1" s="34" t="s">
        <v>14</v>
      </c>
      <c r="D1" s="35" t="s">
        <v>14</v>
      </c>
    </row>
    <row r="2" spans="1:4" ht="27" customHeight="1" x14ac:dyDescent="0.25">
      <c r="A2" s="169"/>
      <c r="B2" s="167"/>
      <c r="C2" s="6" t="s">
        <v>448</v>
      </c>
      <c r="D2" s="7" t="s">
        <v>449</v>
      </c>
    </row>
    <row r="3" spans="1:4" x14ac:dyDescent="0.25">
      <c r="A3" s="4" t="s">
        <v>159</v>
      </c>
      <c r="B3" s="10" t="s">
        <v>177</v>
      </c>
      <c r="C3" s="5"/>
      <c r="D3" s="9">
        <v>1</v>
      </c>
    </row>
    <row r="4" spans="1:4" x14ac:dyDescent="0.25">
      <c r="A4" s="4" t="s">
        <v>161</v>
      </c>
      <c r="B4" s="10" t="s">
        <v>310</v>
      </c>
      <c r="C4" s="5"/>
      <c r="D4" s="9"/>
    </row>
    <row r="5" spans="1:4" x14ac:dyDescent="0.25">
      <c r="A5" s="4" t="s">
        <v>163</v>
      </c>
      <c r="B5" s="10" t="s">
        <v>311</v>
      </c>
      <c r="C5" s="5"/>
      <c r="D5" s="9"/>
    </row>
    <row r="6" spans="1:4" x14ac:dyDescent="0.25">
      <c r="A6" s="4" t="s">
        <v>165</v>
      </c>
      <c r="B6" s="10" t="s">
        <v>312</v>
      </c>
      <c r="C6" s="5">
        <v>2</v>
      </c>
      <c r="D6" s="9">
        <v>2</v>
      </c>
    </row>
    <row r="7" spans="1:4" x14ac:dyDescent="0.25">
      <c r="A7" s="4" t="s">
        <v>167</v>
      </c>
      <c r="B7" s="10" t="s">
        <v>313</v>
      </c>
      <c r="C7" s="5">
        <v>1</v>
      </c>
      <c r="D7" s="9"/>
    </row>
    <row r="8" spans="1:4" x14ac:dyDescent="0.25">
      <c r="A8" s="4" t="s">
        <v>193</v>
      </c>
      <c r="B8" s="10" t="s">
        <v>178</v>
      </c>
      <c r="C8" s="5">
        <v>3</v>
      </c>
      <c r="D8" s="9">
        <v>2</v>
      </c>
    </row>
    <row r="9" spans="1:4" ht="26.25" customHeight="1" thickBot="1" x14ac:dyDescent="0.3">
      <c r="A9" s="174" t="s">
        <v>27</v>
      </c>
      <c r="B9" s="175"/>
      <c r="C9" s="17">
        <f>'opći podaci'!F6</f>
        <v>6</v>
      </c>
      <c r="D9" s="36">
        <f>'opći podaci'!G6</f>
        <v>5</v>
      </c>
    </row>
    <row r="10" spans="1:4" x14ac:dyDescent="0.25">
      <c r="C10">
        <f>C3+C4+C5+C6+C7+C8</f>
        <v>6</v>
      </c>
      <c r="D10">
        <f>D3+D4+D5+D6+D7+D8</f>
        <v>5</v>
      </c>
    </row>
    <row r="14" spans="1:4" ht="20.25" customHeight="1" x14ac:dyDescent="0.25">
      <c r="C14" t="str">
        <f t="shared" ref="C14:C20" si="0">C2</f>
        <v>2016.</v>
      </c>
      <c r="D14" t="str">
        <f t="shared" ref="D14:D20" si="1">D2</f>
        <v>2017.</v>
      </c>
    </row>
    <row r="15" spans="1:4" x14ac:dyDescent="0.25">
      <c r="B15" t="str">
        <f t="shared" ref="B15:B20" si="2">B3</f>
        <v>Logistika</v>
      </c>
      <c r="C15">
        <f t="shared" si="0"/>
        <v>0</v>
      </c>
      <c r="D15">
        <f t="shared" si="1"/>
        <v>1</v>
      </c>
    </row>
    <row r="16" spans="1:4" x14ac:dyDescent="0.25">
      <c r="B16" t="str">
        <f t="shared" si="2"/>
        <v>Uprava</v>
      </c>
      <c r="C16">
        <f t="shared" si="0"/>
        <v>0</v>
      </c>
      <c r="D16">
        <f t="shared" si="1"/>
        <v>0</v>
      </c>
    </row>
    <row r="17" spans="2:4" x14ac:dyDescent="0.25">
      <c r="B17" t="str">
        <f t="shared" si="2"/>
        <v>Tajništvo</v>
      </c>
      <c r="C17">
        <f t="shared" si="0"/>
        <v>0</v>
      </c>
      <c r="D17">
        <f t="shared" si="1"/>
        <v>0</v>
      </c>
    </row>
    <row r="18" spans="2:4" x14ac:dyDescent="0.25">
      <c r="B18" t="str">
        <f t="shared" si="2"/>
        <v>Održavanje</v>
      </c>
      <c r="C18">
        <f t="shared" si="0"/>
        <v>2</v>
      </c>
      <c r="D18">
        <f t="shared" si="1"/>
        <v>2</v>
      </c>
    </row>
    <row r="19" spans="2:4" x14ac:dyDescent="0.25">
      <c r="B19" t="str">
        <f t="shared" si="2"/>
        <v>Servis</v>
      </c>
      <c r="C19">
        <f t="shared" si="0"/>
        <v>1</v>
      </c>
      <c r="D19">
        <f t="shared" si="1"/>
        <v>0</v>
      </c>
    </row>
    <row r="20" spans="2:4" x14ac:dyDescent="0.25">
      <c r="B20" t="str">
        <f t="shared" si="2"/>
        <v>Transport</v>
      </c>
      <c r="C20">
        <f t="shared" si="0"/>
        <v>3</v>
      </c>
      <c r="D20">
        <f t="shared" si="1"/>
        <v>2</v>
      </c>
    </row>
  </sheetData>
  <mergeCells count="3">
    <mergeCell ref="A9:B9"/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21</vt:i4>
      </vt:variant>
    </vt:vector>
  </HeadingPairs>
  <TitlesOfParts>
    <vt:vector size="21" baseType="lpstr">
      <vt:lpstr>opći podaci</vt:lpstr>
      <vt:lpstr>prema mjestu nastanka</vt:lpstr>
      <vt:lpstr>prema vrsti ozljeda</vt:lpstr>
      <vt:lpstr>ozlijeđeni dio tijela</vt:lpstr>
      <vt:lpstr>uzrok ozljede_OP</vt:lpstr>
      <vt:lpstr>uzork ozljede_PP</vt:lpstr>
      <vt:lpstr>prema izvoru u 2017. god.</vt:lpstr>
      <vt:lpstr>prema načinu nastanka</vt:lpstr>
      <vt:lpstr>po organizacijskim cjelinama</vt:lpstr>
      <vt:lpstr>Izgubljeno rad.vrije. ozl_2017.</vt:lpstr>
      <vt:lpstr>izgubljeno radno vrijeme_po god</vt:lpstr>
      <vt:lpstr>izg.rad.vrij._Prof. bol.</vt:lpstr>
      <vt:lpstr>Prof.bol_po godinama</vt:lpstr>
      <vt:lpstr>ONR po satima</vt:lpstr>
      <vt:lpstr>ONR po smjenama</vt:lpstr>
      <vt:lpstr>po danima u tjednu</vt:lpstr>
      <vt:lpstr>po dobnim skupinama</vt:lpstr>
      <vt:lpstr>po trajanju nesposobnosti</vt:lpstr>
      <vt:lpstr>Index učestalosti po mjesecima</vt:lpstr>
      <vt:lpstr>Index učestalosti po godinama</vt:lpstr>
      <vt:lpstr>TROŠKOVI OZLJEDA NA RADU u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Borić</dc:creator>
  <cp:lastModifiedBy>Marina Borić</cp:lastModifiedBy>
  <cp:lastPrinted>2016-06-14T06:49:30Z</cp:lastPrinted>
  <dcterms:created xsi:type="dcterms:W3CDTF">2016-06-07T13:11:27Z</dcterms:created>
  <dcterms:modified xsi:type="dcterms:W3CDTF">2018-03-06T12:06:17Z</dcterms:modified>
</cp:coreProperties>
</file>